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mosaicprojects-my.sharepoint.com/personal/mosaic_mosaicprojects_com_au/Documents/1.Working files (synched to PC)/Mosaic Training/_Easy Courses/01.Easy EVM Worksheet/"/>
    </mc:Choice>
  </mc:AlternateContent>
  <xr:revisionPtr revIDLastSave="11" documentId="13_ncr:1_{476EE92F-EE4D-4E2C-81CF-FFF17EEF1419}" xr6:coauthVersionLast="47" xr6:coauthVersionMax="47" xr10:uidLastSave="{EF33C0E6-E21B-41DF-881F-D7956930F3F1}"/>
  <bookViews>
    <workbookView xWindow="-120" yWindow="-120" windowWidth="29040" windowHeight="15840" xr2:uid="{295701A8-1CB9-46A8-A997-28DFE4230FFB}"/>
  </bookViews>
  <sheets>
    <sheet name="Data" sheetId="1" r:id="rId1"/>
    <sheet name="Instructions" sheetId="2"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O41" i="1" l="1"/>
  <c r="O37" i="1"/>
  <c r="O33" i="1"/>
  <c r="O29" i="1"/>
  <c r="O25" i="1"/>
  <c r="O21" i="1"/>
  <c r="O17" i="1"/>
  <c r="O13" i="1"/>
  <c r="O9" i="1"/>
  <c r="S42" i="1"/>
  <c r="S26" i="1"/>
  <c r="Q11" i="1"/>
  <c r="S11" i="1" s="1"/>
  <c r="Q9" i="1"/>
  <c r="R9" i="1" s="1"/>
  <c r="Q44" i="1"/>
  <c r="S44" i="1" s="1"/>
  <c r="Q43" i="1"/>
  <c r="R43" i="1" s="1"/>
  <c r="Q42" i="1"/>
  <c r="R42" i="1" s="1"/>
  <c r="Q41" i="1"/>
  <c r="S41" i="1" s="1"/>
  <c r="Q40" i="1"/>
  <c r="S40" i="1" s="1"/>
  <c r="Q39" i="1"/>
  <c r="R39" i="1" s="1"/>
  <c r="Q38" i="1"/>
  <c r="R38" i="1" s="1"/>
  <c r="Q37" i="1"/>
  <c r="S37" i="1" s="1"/>
  <c r="Q36" i="1"/>
  <c r="S36" i="1" s="1"/>
  <c r="Q35" i="1"/>
  <c r="R35" i="1" s="1"/>
  <c r="Q34" i="1"/>
  <c r="R34" i="1" s="1"/>
  <c r="Q33" i="1"/>
  <c r="S33" i="1" s="1"/>
  <c r="Q32" i="1"/>
  <c r="S32" i="1" s="1"/>
  <c r="Q31" i="1"/>
  <c r="R31" i="1" s="1"/>
  <c r="Q30" i="1"/>
  <c r="R30" i="1" s="1"/>
  <c r="Q29" i="1"/>
  <c r="S29" i="1" s="1"/>
  <c r="Q28" i="1"/>
  <c r="S28" i="1" s="1"/>
  <c r="Q27" i="1"/>
  <c r="R27" i="1" s="1"/>
  <c r="Q26" i="1"/>
  <c r="R26" i="1" s="1"/>
  <c r="Q25" i="1"/>
  <c r="S25" i="1" s="1"/>
  <c r="Q24" i="1"/>
  <c r="R24" i="1" s="1"/>
  <c r="Q23" i="1"/>
  <c r="S23" i="1" s="1"/>
  <c r="Q22" i="1"/>
  <c r="R22" i="1" s="1"/>
  <c r="Q21" i="1"/>
  <c r="S21" i="1" s="1"/>
  <c r="Q20" i="1"/>
  <c r="R20" i="1" s="1"/>
  <c r="Q19" i="1"/>
  <c r="S19" i="1" s="1"/>
  <c r="Q18" i="1"/>
  <c r="R18" i="1" s="1"/>
  <c r="Q17" i="1"/>
  <c r="S17" i="1" s="1"/>
  <c r="Q16" i="1"/>
  <c r="R16" i="1" s="1"/>
  <c r="Q15" i="1"/>
  <c r="S15" i="1" s="1"/>
  <c r="Q14" i="1"/>
  <c r="S14" i="1" s="1"/>
  <c r="Q13" i="1"/>
  <c r="R13" i="1" s="1"/>
  <c r="Q10" i="1"/>
  <c r="R10" i="1" s="1"/>
  <c r="Q12" i="1"/>
  <c r="T12" i="1" s="1"/>
  <c r="K44" i="1"/>
  <c r="V44" i="1" s="1"/>
  <c r="K43" i="1"/>
  <c r="K42" i="1"/>
  <c r="K41" i="1"/>
  <c r="K40" i="1"/>
  <c r="V40" i="1" s="1"/>
  <c r="K39" i="1"/>
  <c r="K38" i="1"/>
  <c r="K37" i="1"/>
  <c r="K36" i="1"/>
  <c r="V36" i="1" s="1"/>
  <c r="K35" i="1"/>
  <c r="K34" i="1"/>
  <c r="K33" i="1"/>
  <c r="K32" i="1"/>
  <c r="V32" i="1" s="1"/>
  <c r="K31" i="1"/>
  <c r="K30" i="1"/>
  <c r="K29" i="1"/>
  <c r="K28" i="1"/>
  <c r="V28" i="1" s="1"/>
  <c r="K27" i="1"/>
  <c r="K26" i="1"/>
  <c r="K25" i="1"/>
  <c r="K24" i="1"/>
  <c r="V24" i="1" s="1"/>
  <c r="K23" i="1"/>
  <c r="K22" i="1"/>
  <c r="K21" i="1"/>
  <c r="K20" i="1"/>
  <c r="V20" i="1" s="1"/>
  <c r="K19" i="1"/>
  <c r="K18" i="1"/>
  <c r="K17" i="1"/>
  <c r="K16" i="1"/>
  <c r="V16" i="1" s="1"/>
  <c r="K15" i="1"/>
  <c r="V15" i="1" s="1"/>
  <c r="K14" i="1"/>
  <c r="V14" i="1" s="1"/>
  <c r="K13" i="1"/>
  <c r="V13" i="1" s="1"/>
  <c r="K12" i="1"/>
  <c r="V12" i="1" s="1"/>
  <c r="K11" i="1"/>
  <c r="V11" i="1" s="1"/>
  <c r="K10" i="1"/>
  <c r="V10" i="1" s="1"/>
  <c r="I7" i="1"/>
  <c r="J7" i="1"/>
  <c r="K9" i="1"/>
  <c r="V43" i="1"/>
  <c r="V42" i="1"/>
  <c r="V41" i="1"/>
  <c r="V39" i="1"/>
  <c r="V38" i="1"/>
  <c r="V37" i="1"/>
  <c r="V35" i="1"/>
  <c r="V34" i="1"/>
  <c r="V33" i="1"/>
  <c r="V31" i="1"/>
  <c r="V30" i="1"/>
  <c r="V29" i="1"/>
  <c r="V27" i="1"/>
  <c r="V26" i="1"/>
  <c r="V25" i="1"/>
  <c r="V23" i="1"/>
  <c r="V22" i="1"/>
  <c r="V21" i="1"/>
  <c r="V19" i="1"/>
  <c r="V18" i="1"/>
  <c r="V17" i="1"/>
  <c r="P9" i="1"/>
  <c r="M9" i="1"/>
  <c r="N9" i="1" s="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F7" i="1"/>
  <c r="N16" i="1"/>
  <c r="O16" i="1" s="1"/>
  <c r="M44" i="1"/>
  <c r="N44" i="1" s="1"/>
  <c r="O44" i="1" s="1"/>
  <c r="M43" i="1"/>
  <c r="N43" i="1" s="1"/>
  <c r="O43" i="1" s="1"/>
  <c r="M42" i="1"/>
  <c r="N42" i="1" s="1"/>
  <c r="O42" i="1" s="1"/>
  <c r="M41" i="1"/>
  <c r="N41" i="1" s="1"/>
  <c r="M40" i="1"/>
  <c r="N40" i="1" s="1"/>
  <c r="O40" i="1" s="1"/>
  <c r="M39" i="1"/>
  <c r="N39" i="1" s="1"/>
  <c r="O39" i="1" s="1"/>
  <c r="M38" i="1"/>
  <c r="N38" i="1" s="1"/>
  <c r="O38" i="1" s="1"/>
  <c r="M37" i="1"/>
  <c r="N37" i="1" s="1"/>
  <c r="M36" i="1"/>
  <c r="N36" i="1" s="1"/>
  <c r="O36" i="1" s="1"/>
  <c r="M35" i="1"/>
  <c r="N35" i="1" s="1"/>
  <c r="O35" i="1" s="1"/>
  <c r="M34" i="1"/>
  <c r="N34" i="1" s="1"/>
  <c r="O34" i="1" s="1"/>
  <c r="M33" i="1"/>
  <c r="N33" i="1" s="1"/>
  <c r="M32" i="1"/>
  <c r="N32" i="1" s="1"/>
  <c r="O32" i="1" s="1"/>
  <c r="M31" i="1"/>
  <c r="N31" i="1" s="1"/>
  <c r="O31" i="1" s="1"/>
  <c r="M30" i="1"/>
  <c r="N30" i="1" s="1"/>
  <c r="O30" i="1" s="1"/>
  <c r="M29" i="1"/>
  <c r="N29" i="1" s="1"/>
  <c r="M28" i="1"/>
  <c r="N28" i="1" s="1"/>
  <c r="O28" i="1" s="1"/>
  <c r="M27" i="1"/>
  <c r="N27" i="1" s="1"/>
  <c r="O27" i="1" s="1"/>
  <c r="M26" i="1"/>
  <c r="N26" i="1" s="1"/>
  <c r="O26" i="1" s="1"/>
  <c r="M25" i="1"/>
  <c r="N25" i="1" s="1"/>
  <c r="M24" i="1"/>
  <c r="N24" i="1" s="1"/>
  <c r="O24" i="1" s="1"/>
  <c r="M23" i="1"/>
  <c r="N23" i="1" s="1"/>
  <c r="O23" i="1" s="1"/>
  <c r="M22" i="1"/>
  <c r="N22" i="1" s="1"/>
  <c r="O22" i="1" s="1"/>
  <c r="M21" i="1"/>
  <c r="N21" i="1" s="1"/>
  <c r="M20" i="1"/>
  <c r="N20" i="1" s="1"/>
  <c r="O20" i="1" s="1"/>
  <c r="M19" i="1"/>
  <c r="N19" i="1" s="1"/>
  <c r="O19" i="1" s="1"/>
  <c r="M18" i="1"/>
  <c r="N18" i="1" s="1"/>
  <c r="O18" i="1" s="1"/>
  <c r="M17" i="1"/>
  <c r="N17" i="1" s="1"/>
  <c r="M16" i="1"/>
  <c r="M15" i="1"/>
  <c r="N15" i="1" s="1"/>
  <c r="O15" i="1" s="1"/>
  <c r="M14" i="1"/>
  <c r="N14" i="1" s="1"/>
  <c r="O14" i="1" s="1"/>
  <c r="M13" i="1"/>
  <c r="N13" i="1" s="1"/>
  <c r="M12" i="1"/>
  <c r="N12" i="1" s="1"/>
  <c r="O12" i="1" s="1"/>
  <c r="M11" i="1"/>
  <c r="N11" i="1" s="1"/>
  <c r="O11" i="1" s="1"/>
  <c r="M10" i="1"/>
  <c r="N10" i="1" s="1"/>
  <c r="O10" i="1" s="1"/>
  <c r="D7" i="1"/>
  <c r="G7" i="1" s="1"/>
  <c r="P7" i="1" s="1"/>
  <c r="E7" i="1"/>
  <c r="S34" i="1" l="1"/>
  <c r="R29" i="1"/>
  <c r="R36" i="1"/>
  <c r="R37" i="1"/>
  <c r="R28" i="1"/>
  <c r="R44" i="1"/>
  <c r="S30" i="1"/>
  <c r="S38" i="1"/>
  <c r="R17" i="1"/>
  <c r="R32" i="1"/>
  <c r="R40" i="1"/>
  <c r="R25" i="1"/>
  <c r="R33" i="1"/>
  <c r="R41" i="1"/>
  <c r="S27" i="1"/>
  <c r="S31" i="1"/>
  <c r="S35" i="1"/>
  <c r="S39" i="1"/>
  <c r="S43" i="1"/>
  <c r="R19" i="1"/>
  <c r="R21" i="1"/>
  <c r="R15" i="1"/>
  <c r="R23" i="1"/>
  <c r="R12" i="1"/>
  <c r="S18" i="1"/>
  <c r="S22" i="1"/>
  <c r="R14" i="1"/>
  <c r="S16" i="1"/>
  <c r="S20" i="1"/>
  <c r="S24" i="1"/>
  <c r="R11" i="1"/>
  <c r="S13" i="1"/>
  <c r="S10" i="1"/>
  <c r="S12" i="1"/>
  <c r="S9" i="1"/>
  <c r="T9" i="1"/>
  <c r="U9" i="1" s="1"/>
  <c r="T10" i="1"/>
  <c r="U10" i="1" s="1"/>
  <c r="T13" i="1"/>
  <c r="U13" i="1" s="1"/>
  <c r="K7" i="1"/>
  <c r="V9" i="1"/>
  <c r="T11" i="1"/>
  <c r="U11" i="1" s="1"/>
  <c r="T18" i="1"/>
  <c r="U18" i="1" s="1"/>
  <c r="T26" i="1"/>
  <c r="U26" i="1" s="1"/>
  <c r="T30" i="1"/>
  <c r="U30" i="1" s="1"/>
  <c r="T38" i="1"/>
  <c r="U38" i="1" s="1"/>
  <c r="T20" i="1"/>
  <c r="U20" i="1" s="1"/>
  <c r="T28" i="1"/>
  <c r="U28" i="1" s="1"/>
  <c r="T36" i="1"/>
  <c r="U36" i="1" s="1"/>
  <c r="T44" i="1"/>
  <c r="U44" i="1" s="1"/>
  <c r="T14" i="1"/>
  <c r="U14" i="1" s="1"/>
  <c r="T22" i="1"/>
  <c r="U22" i="1" s="1"/>
  <c r="T34" i="1"/>
  <c r="U34" i="1" s="1"/>
  <c r="T42" i="1"/>
  <c r="U42" i="1" s="1"/>
  <c r="T24" i="1"/>
  <c r="U24" i="1" s="1"/>
  <c r="T32" i="1"/>
  <c r="U32" i="1" s="1"/>
  <c r="T40" i="1"/>
  <c r="U40" i="1" s="1"/>
  <c r="M7" i="1"/>
  <c r="N7" i="1" s="1"/>
  <c r="T37" i="1" l="1"/>
  <c r="U37" i="1" s="1"/>
  <c r="T15" i="1"/>
  <c r="U15" i="1" s="1"/>
  <c r="T33" i="1"/>
  <c r="U33" i="1" s="1"/>
  <c r="T43" i="1"/>
  <c r="U43" i="1" s="1"/>
  <c r="T39" i="1"/>
  <c r="U39" i="1" s="1"/>
  <c r="T23" i="1"/>
  <c r="U23" i="1" s="1"/>
  <c r="T21" i="1"/>
  <c r="U21" i="1" s="1"/>
  <c r="T31" i="1"/>
  <c r="U31" i="1" s="1"/>
  <c r="T17" i="1"/>
  <c r="U17" i="1" s="1"/>
  <c r="T27" i="1"/>
  <c r="U27" i="1" s="1"/>
  <c r="T29" i="1"/>
  <c r="U29" i="1" s="1"/>
  <c r="Q7" i="1"/>
  <c r="S7" i="1" s="1"/>
  <c r="T41" i="1"/>
  <c r="U41" i="1" s="1"/>
  <c r="T25" i="1"/>
  <c r="U25" i="1" s="1"/>
  <c r="T16" i="1"/>
  <c r="U16" i="1" s="1"/>
  <c r="T35" i="1"/>
  <c r="U35" i="1" s="1"/>
  <c r="T19" i="1"/>
  <c r="U19" i="1" s="1"/>
  <c r="O7" i="1"/>
  <c r="R7" i="1" l="1"/>
  <c r="U12" i="1"/>
  <c r="T7" i="1"/>
  <c r="U7" i="1" s="1"/>
  <c r="T3" i="1" l="1"/>
  <c r="V3" i="1" s="1"/>
  <c r="R3" i="1" l="1"/>
</calcChain>
</file>

<file path=xl/sharedStrings.xml><?xml version="1.0" encoding="utf-8"?>
<sst xmlns="http://schemas.openxmlformats.org/spreadsheetml/2006/main" count="74" uniqueCount="71">
  <si>
    <t>WP #</t>
  </si>
  <si>
    <t>WP Description</t>
  </si>
  <si>
    <t>Baseline Values</t>
  </si>
  <si>
    <t>Start</t>
  </si>
  <si>
    <t xml:space="preserve">End </t>
  </si>
  <si>
    <t>-</t>
  </si>
  <si>
    <t>Actual This Update</t>
  </si>
  <si>
    <t>AC</t>
  </si>
  <si>
    <t>%*</t>
  </si>
  <si>
    <t>Baseline Duration</t>
  </si>
  <si>
    <t>Planned Value</t>
  </si>
  <si>
    <t>Earned Value</t>
  </si>
  <si>
    <t xml:space="preserve">Update Date:  </t>
  </si>
  <si>
    <t>Actual Duration</t>
  </si>
  <si>
    <t>Baseline 
to Date</t>
  </si>
  <si>
    <t>SV</t>
  </si>
  <si>
    <t>SPI</t>
  </si>
  <si>
    <t>CV</t>
  </si>
  <si>
    <t>CPI</t>
  </si>
  <si>
    <t>Errors</t>
  </si>
  <si>
    <t>$ Budget</t>
  </si>
  <si>
    <t xml:space="preserve">Project totals =  </t>
  </si>
  <si>
    <r>
      <rPr>
        <b/>
        <i/>
        <sz val="18"/>
        <color theme="1"/>
        <rFont val="Calibri"/>
        <family val="2"/>
        <scheme val="minor"/>
      </rPr>
      <t>Easy EVM</t>
    </r>
    <r>
      <rPr>
        <b/>
        <sz val="18"/>
        <color theme="1"/>
        <rFont val="Calibri"/>
        <family val="2"/>
        <scheme val="minor"/>
      </rPr>
      <t xml:space="preserve"> Workbook</t>
    </r>
  </si>
  <si>
    <t>Acrual Costs</t>
  </si>
  <si>
    <t>Account Costs</t>
  </si>
  <si>
    <r>
      <rPr>
        <b/>
        <i/>
        <sz val="20"/>
        <color theme="1"/>
        <rFont val="Calibri"/>
        <family val="2"/>
        <scheme val="minor"/>
      </rPr>
      <t>Easy EVM</t>
    </r>
    <r>
      <rPr>
        <b/>
        <sz val="20"/>
        <color theme="1"/>
        <rFont val="Calibri"/>
        <family val="2"/>
        <scheme val="minor"/>
      </rPr>
      <t xml:space="preserve"> Workbook</t>
    </r>
  </si>
  <si>
    <t>User Instructions</t>
  </si>
  <si>
    <t xml:space="preserve">The worksheet is protected, data can only be entered in the cells shaded light green. </t>
  </si>
  <si>
    <t>Baseline start and end dates are obtained from the schedule and transcribed into the relevant fields. Once entered, these should not be changed.</t>
  </si>
  <si>
    <t>The update date is entered at the top of the table, this should be the same date as used to update the schedule.</t>
  </si>
  <si>
    <t xml:space="preserve">The actual start date for the work package is obtained from the schedule. Once entered, this should not be changed.  </t>
  </si>
  <si>
    <t>The worksheet is designed to process the data for a single update. After each update is complete, save a copy of the spreadsheet ready for the next update and then edit / add the new information.</t>
  </si>
  <si>
    <t>The worksheet assumes progress within the work package is uniform, therefore once started, an actual cost value and a percent complete value must be entered. $1 and 1% are acceptable.</t>
  </si>
  <si>
    <t xml:space="preserve">The actual finish date for the work package is obtained from the schedule. Once entered, this should not be changed.  </t>
  </si>
  <si>
    <t xml:space="preserve">The physical percent (%) complete is either derived from the schedule (preferred) or estimated. </t>
  </si>
  <si>
    <t>Calculated Fields</t>
  </si>
  <si>
    <r>
      <rPr>
        <b/>
        <sz val="11"/>
        <color theme="1"/>
        <rFont val="Calibri"/>
        <family val="2"/>
        <scheme val="minor"/>
      </rPr>
      <t>AC</t>
    </r>
    <r>
      <rPr>
        <sz val="11"/>
        <color theme="1"/>
        <rFont val="Calibri"/>
        <family val="2"/>
        <scheme val="minor"/>
      </rPr>
      <t xml:space="preserve"> = Actual cost to date, the sum of the 'account costs' and 'accrual costs'.</t>
    </r>
  </si>
  <si>
    <r>
      <rPr>
        <b/>
        <sz val="11"/>
        <color theme="1"/>
        <rFont val="Calibri"/>
        <family val="2"/>
        <scheme val="minor"/>
      </rPr>
      <t>Earned Value</t>
    </r>
    <r>
      <rPr>
        <sz val="11"/>
        <color theme="1"/>
        <rFont val="Calibri"/>
        <family val="2"/>
        <scheme val="minor"/>
      </rPr>
      <t xml:space="preserve"> = The value of work performed, based on the physical percent complete. </t>
    </r>
  </si>
  <si>
    <r>
      <rPr>
        <b/>
        <sz val="11"/>
        <color theme="1"/>
        <rFont val="Calibri"/>
        <family val="2"/>
        <scheme val="minor"/>
      </rPr>
      <t>SV</t>
    </r>
    <r>
      <rPr>
        <sz val="11"/>
        <color theme="1"/>
        <rFont val="Calibri"/>
        <family val="2"/>
        <scheme val="minor"/>
      </rPr>
      <t xml:space="preserve"> = Schedule Variance, the difference between the earned value and the planned value.</t>
    </r>
  </si>
  <si>
    <r>
      <rPr>
        <b/>
        <sz val="11"/>
        <color theme="1"/>
        <rFont val="Calibri"/>
        <family val="2"/>
        <scheme val="minor"/>
      </rPr>
      <t>SPI</t>
    </r>
    <r>
      <rPr>
        <sz val="11"/>
        <color theme="1"/>
        <rFont val="Calibri"/>
        <family val="2"/>
        <scheme val="minor"/>
      </rPr>
      <t xml:space="preserve"> = Schedule Performance Index, the ratio of earned value divided by planned value. </t>
    </r>
  </si>
  <si>
    <r>
      <rPr>
        <b/>
        <sz val="11"/>
        <color theme="1"/>
        <rFont val="Calibri"/>
        <family val="2"/>
        <scheme val="minor"/>
      </rPr>
      <t>CV</t>
    </r>
    <r>
      <rPr>
        <sz val="11"/>
        <color theme="1"/>
        <rFont val="Calibri"/>
        <family val="2"/>
        <scheme val="minor"/>
      </rPr>
      <t xml:space="preserve"> = Cost Variance, the difference between the earned value and the actual cost (AC).</t>
    </r>
  </si>
  <si>
    <r>
      <rPr>
        <b/>
        <sz val="11"/>
        <color theme="1"/>
        <rFont val="Calibri"/>
        <family val="2"/>
        <scheme val="minor"/>
      </rPr>
      <t>CPI</t>
    </r>
    <r>
      <rPr>
        <sz val="11"/>
        <color theme="1"/>
        <rFont val="Calibri"/>
        <family val="2"/>
        <scheme val="minor"/>
      </rPr>
      <t xml:space="preserve"> = Cost Performance Index, the ratio of earned value divided by actual cost (AC). </t>
    </r>
  </si>
  <si>
    <r>
      <rPr>
        <b/>
        <sz val="11"/>
        <color theme="1"/>
        <rFont val="Calibri"/>
        <family val="2"/>
        <scheme val="minor"/>
      </rPr>
      <t>Errors</t>
    </r>
    <r>
      <rPr>
        <sz val="11"/>
        <color theme="1"/>
        <rFont val="Calibri"/>
        <family val="2"/>
        <scheme val="minor"/>
      </rPr>
      <t xml:space="preserve"> = Data inconsistencies. </t>
    </r>
  </si>
  <si>
    <t xml:space="preserve">Work package numbers and descriptions are free-form and can be edited to suit the needs of the project. Once created, these should not change. </t>
  </si>
  <si>
    <t>It is recommended a schedule be set up for the project with the following characteristics:
1.  The schedule contains a summary activity for each work package with detail tasks below
2.  The summary activity be set up to roll up 'physical percent complete' from the activities
3.  Dates and percent complete are transcribed from the schedule</t>
  </si>
  <si>
    <t>The Actual Cost (AC) comprises two values, the actual costs for the work package recorded in the project accounting system, plus an accrual value to cover the cost of work performed, but not yet recorded in the project accounts, the accrual will typically be an estimate revised at each update.</t>
  </si>
  <si>
    <r>
      <rPr>
        <b/>
        <sz val="11"/>
        <color theme="1"/>
        <rFont val="Calibri"/>
        <family val="2"/>
        <scheme val="minor"/>
      </rPr>
      <t>Planned Value (PV)</t>
    </r>
    <r>
      <rPr>
        <sz val="11"/>
        <color theme="1"/>
        <rFont val="Calibri"/>
        <family val="2"/>
        <scheme val="minor"/>
      </rPr>
      <t xml:space="preserve"> = The amount of the baseline budget planned to have been accomplished by
                                             the update date. PV is $0 if the work package has not been planned to start.
                                             PV is calculated based on elapsed calendar days.</t>
    </r>
  </si>
  <si>
    <t xml:space="preserve">ETC:  </t>
  </si>
  <si>
    <t xml:space="preserve">EAC:  </t>
  </si>
  <si>
    <t xml:space="preserve">VAC:  </t>
  </si>
  <si>
    <r>
      <rPr>
        <b/>
        <sz val="11"/>
        <color theme="1"/>
        <rFont val="Calibri"/>
        <family val="2"/>
        <scheme val="minor"/>
      </rPr>
      <t>ETC</t>
    </r>
    <r>
      <rPr>
        <sz val="11"/>
        <color theme="1"/>
        <rFont val="Calibri"/>
        <family val="2"/>
        <scheme val="minor"/>
      </rPr>
      <t xml:space="preserve"> = Estimate to complete,  EAC - AC.</t>
    </r>
  </si>
  <si>
    <r>
      <rPr>
        <b/>
        <sz val="11"/>
        <color theme="1"/>
        <rFont val="Calibri"/>
        <family val="2"/>
        <scheme val="minor"/>
      </rPr>
      <t>VAC</t>
    </r>
    <r>
      <rPr>
        <sz val="11"/>
        <color theme="1"/>
        <rFont val="Calibri"/>
        <family val="2"/>
        <scheme val="minor"/>
      </rPr>
      <t xml:space="preserve"> = Variance at Completion, budget at completion - EAC. </t>
    </r>
  </si>
  <si>
    <t>Baseline budget values are obtained from the project budget. Once entered these values should not be changed. The total budget (BAC) is summed at the top of the table for verification.</t>
  </si>
  <si>
    <r>
      <t xml:space="preserve">Any change to the baseline values should be approved and fully documented. See </t>
    </r>
    <r>
      <rPr>
        <b/>
        <i/>
        <sz val="11"/>
        <color theme="1"/>
        <rFont val="Calibri"/>
        <family val="2"/>
        <scheme val="minor"/>
      </rPr>
      <t>Easy EVM</t>
    </r>
    <r>
      <rPr>
        <sz val="11"/>
        <color theme="1"/>
        <rFont val="Calibri"/>
        <family val="2"/>
        <scheme val="minor"/>
      </rPr>
      <t>, Section 4.2.4.</t>
    </r>
  </si>
  <si>
    <r>
      <t xml:space="preserve">This worksheet should be used in conjunction with </t>
    </r>
    <r>
      <rPr>
        <b/>
        <i/>
        <sz val="11"/>
        <color theme="1"/>
        <rFont val="Calibri"/>
        <family val="2"/>
        <scheme val="minor"/>
      </rPr>
      <t>Easy EVM</t>
    </r>
    <r>
      <rPr>
        <sz val="11"/>
        <color theme="1"/>
        <rFont val="Calibri"/>
        <family val="2"/>
        <scheme val="minor"/>
      </rPr>
      <t>. 
It is appropriate for smaller ICT (&lt;$2 million) and Engineering projects (&lt;$20 million) with up to 35 work packages.
Larger projects require the use of commercial EVM software.</t>
    </r>
  </si>
  <si>
    <r>
      <t xml:space="preserve">For more on </t>
    </r>
    <r>
      <rPr>
        <b/>
        <i/>
        <sz val="11"/>
        <color theme="1"/>
        <rFont val="Calibri"/>
        <family val="2"/>
        <scheme val="minor"/>
      </rPr>
      <t>Easy EVM</t>
    </r>
    <r>
      <rPr>
        <sz val="11"/>
        <color theme="1"/>
        <rFont val="Calibri"/>
        <family val="2"/>
        <scheme val="minor"/>
      </rPr>
      <t xml:space="preserve"> see: </t>
    </r>
    <r>
      <rPr>
        <u/>
        <sz val="11"/>
        <color theme="4"/>
        <rFont val="Calibri"/>
        <family val="2"/>
        <scheme val="minor"/>
      </rPr>
      <t>https://mosaicprojects.com.au/shop-easy-evm.php</t>
    </r>
    <r>
      <rPr>
        <sz val="11"/>
        <color theme="1"/>
        <rFont val="Calibri"/>
        <family val="2"/>
        <scheme val="minor"/>
      </rPr>
      <t xml:space="preserve"> </t>
    </r>
  </si>
  <si>
    <r>
      <t xml:space="preserve">The calculated variance for each work package in progress should be reviewed and actioned. See </t>
    </r>
    <r>
      <rPr>
        <b/>
        <i/>
        <sz val="11"/>
        <color theme="1"/>
        <rFont val="Calibri"/>
        <family val="2"/>
        <scheme val="minor"/>
      </rPr>
      <t>Easy EVM</t>
    </r>
    <r>
      <rPr>
        <sz val="11"/>
        <color theme="1"/>
        <rFont val="Calibri"/>
        <family val="2"/>
        <scheme val="minor"/>
      </rPr>
      <t xml:space="preserve"> Section 4.4.</t>
    </r>
  </si>
  <si>
    <t>Trend information is valuable, reviewing changes in a work package over several updates (saved worksheets) will indicate if the project situation is improving or deteriorating.</t>
  </si>
  <si>
    <r>
      <t xml:space="preserve">Free EVM resources see: </t>
    </r>
    <r>
      <rPr>
        <u/>
        <sz val="11"/>
        <color theme="4"/>
        <rFont val="Calibri"/>
        <family val="2"/>
        <scheme val="minor"/>
      </rPr>
      <t>https://mosaicprojects.com.au/PMKI-SCH-040.php</t>
    </r>
    <r>
      <rPr>
        <sz val="11"/>
        <color theme="1"/>
        <rFont val="Calibri"/>
        <family val="2"/>
        <scheme val="minor"/>
      </rPr>
      <t xml:space="preserve"> </t>
    </r>
  </si>
  <si>
    <r>
      <rPr>
        <b/>
        <sz val="11"/>
        <color theme="1"/>
        <rFont val="Calibri"/>
        <family val="2"/>
        <scheme val="minor"/>
      </rPr>
      <t>EAC</t>
    </r>
    <r>
      <rPr>
        <sz val="11"/>
        <color theme="1"/>
        <rFont val="Calibri"/>
        <family val="2"/>
        <scheme val="minor"/>
      </rPr>
      <t xml:space="preserve"> = Estimate at completion, (BAC - EV)/CPI + AC.</t>
    </r>
  </si>
  <si>
    <t>Sample Rail Bridge EVM</t>
  </si>
  <si>
    <t>Project management and overheads</t>
  </si>
  <si>
    <t>Site management and services</t>
  </si>
  <si>
    <t>Design &amp; Approvals</t>
  </si>
  <si>
    <t>Site set up</t>
  </si>
  <si>
    <t>Earth works</t>
  </si>
  <si>
    <t>Concrete piers &amp; walls</t>
  </si>
  <si>
    <t>Manfr. &amp; Install PC Bridge Deck</t>
  </si>
  <si>
    <t>Embankment works</t>
  </si>
  <si>
    <t>Track works</t>
  </si>
  <si>
    <t>Clear Site &amp; Make Good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</si>
</sst>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164" formatCode="[$-C09]dd\-mmm\-yy;@"/>
    <numFmt numFmtId="165" formatCode="#,##0.000"/>
  </numFmts>
  <fonts count="13" x14ac:knownFonts="1">
    <font>
      <sz val="11"/>
      <color theme="1"/>
      <name val="Calibri"/>
      <family val="2"/>
      <scheme val="minor"/>
    </font>
    <font>
      <b/>
      <sz val="11"/>
      <color theme="1"/>
      <name val="Calibri"/>
      <family val="2"/>
      <scheme val="minor"/>
    </font>
    <font>
      <u/>
      <sz val="11"/>
      <color theme="1"/>
      <name val="Calibri"/>
      <family val="2"/>
      <scheme val="minor"/>
    </font>
    <font>
      <b/>
      <sz val="11"/>
      <color rgb="FFFF0000"/>
      <name val="Calibri"/>
      <family val="2"/>
      <scheme val="minor"/>
    </font>
    <font>
      <b/>
      <sz val="12"/>
      <color theme="1"/>
      <name val="Calibri"/>
      <family val="2"/>
      <scheme val="minor"/>
    </font>
    <font>
      <b/>
      <sz val="18"/>
      <color theme="1"/>
      <name val="Calibri"/>
      <family val="2"/>
      <scheme val="minor"/>
    </font>
    <font>
      <b/>
      <i/>
      <sz val="18"/>
      <color theme="1"/>
      <name val="Calibri"/>
      <family val="2"/>
      <scheme val="minor"/>
    </font>
    <font>
      <sz val="8"/>
      <name val="Calibri"/>
      <family val="2"/>
      <scheme val="minor"/>
    </font>
    <font>
      <b/>
      <sz val="20"/>
      <color theme="1"/>
      <name val="Calibri"/>
      <family val="2"/>
      <scheme val="minor"/>
    </font>
    <font>
      <b/>
      <i/>
      <sz val="20"/>
      <color theme="1"/>
      <name val="Calibri"/>
      <family val="2"/>
      <scheme val="minor"/>
    </font>
    <font>
      <b/>
      <sz val="14"/>
      <color theme="1"/>
      <name val="Calibri"/>
      <family val="2"/>
      <scheme val="minor"/>
    </font>
    <font>
      <b/>
      <i/>
      <sz val="11"/>
      <color theme="1"/>
      <name val="Calibri"/>
      <family val="2"/>
      <scheme val="minor"/>
    </font>
    <font>
      <u/>
      <sz val="11"/>
      <color theme="4"/>
      <name val="Calibri"/>
      <family val="2"/>
      <scheme val="minor"/>
    </font>
  </fonts>
  <fills count="3">
    <fill>
      <patternFill patternType="none"/>
    </fill>
    <fill>
      <patternFill patternType="gray125"/>
    </fill>
    <fill>
      <patternFill patternType="solid">
        <fgColor theme="9" tint="0.79998168889431442"/>
        <bgColor indexed="64"/>
      </patternFill>
    </fill>
  </fills>
  <borders count="14">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79">
    <xf numFmtId="0" fontId="0" fillId="0" borderId="0" xfId="0"/>
    <xf numFmtId="0" fontId="0" fillId="0" borderId="0" xfId="0" applyAlignment="1">
      <alignment horizontal="center"/>
    </xf>
    <xf numFmtId="0" fontId="0" fillId="0" borderId="0" xfId="0" applyAlignment="1">
      <alignment horizontal="center" vertical="top"/>
    </xf>
    <xf numFmtId="0" fontId="0" fillId="0" borderId="0" xfId="0" applyAlignment="1">
      <alignment horizontal="center" vertical="center"/>
    </xf>
    <xf numFmtId="0" fontId="5" fillId="0" borderId="0" xfId="0" applyFont="1" applyBorder="1" applyAlignment="1" applyProtection="1">
      <alignment vertical="center"/>
    </xf>
    <xf numFmtId="0" fontId="0" fillId="0" borderId="0" xfId="0" applyAlignment="1" applyProtection="1">
      <alignment horizontal="center"/>
    </xf>
    <xf numFmtId="0" fontId="0" fillId="0" borderId="0" xfId="0" applyAlignment="1" applyProtection="1">
      <alignment horizontal="center" vertical="top"/>
    </xf>
    <xf numFmtId="0" fontId="0" fillId="0" borderId="0" xfId="0" applyProtection="1"/>
    <xf numFmtId="0" fontId="4" fillId="0" borderId="0" xfId="0" applyFont="1" applyAlignment="1" applyProtection="1">
      <alignment horizontal="right" vertical="center"/>
    </xf>
    <xf numFmtId="164" fontId="4" fillId="2" borderId="3" xfId="0" applyNumberFormat="1" applyFont="1" applyFill="1" applyBorder="1" applyAlignment="1" applyProtection="1">
      <alignment horizontal="center" vertical="center"/>
    </xf>
    <xf numFmtId="0" fontId="4" fillId="0" borderId="7" xfId="0" applyFont="1" applyBorder="1" applyAlignment="1" applyProtection="1">
      <alignment horizontal="right" vertical="center"/>
    </xf>
    <xf numFmtId="8" fontId="4" fillId="0" borderId="9" xfId="0" applyNumberFormat="1" applyFont="1" applyBorder="1" applyAlignment="1" applyProtection="1">
      <alignment horizontal="center" vertical="center"/>
    </xf>
    <xf numFmtId="0" fontId="4" fillId="0" borderId="9" xfId="0" applyFont="1" applyBorder="1" applyAlignment="1" applyProtection="1">
      <alignment horizontal="right" vertical="center"/>
    </xf>
    <xf numFmtId="8" fontId="4" fillId="0" borderId="8" xfId="0" applyNumberFormat="1" applyFont="1" applyBorder="1" applyAlignment="1" applyProtection="1">
      <alignment horizontal="center" vertical="center"/>
    </xf>
    <xf numFmtId="0" fontId="0" fillId="0" borderId="5" xfId="0" applyBorder="1" applyProtection="1"/>
    <xf numFmtId="0" fontId="0" fillId="0" borderId="5" xfId="0" applyBorder="1" applyAlignment="1" applyProtection="1">
      <alignment horizontal="center"/>
    </xf>
    <xf numFmtId="0" fontId="0" fillId="0" borderId="5" xfId="0" applyBorder="1" applyAlignment="1" applyProtection="1">
      <alignment horizontal="center" vertical="top"/>
    </xf>
    <xf numFmtId="0" fontId="1" fillId="0" borderId="2"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6"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4" xfId="0" applyFont="1" applyBorder="1" applyAlignment="1" applyProtection="1">
      <alignment horizontal="center" vertical="center"/>
    </xf>
    <xf numFmtId="164" fontId="4" fillId="0" borderId="7" xfId="0" applyNumberFormat="1"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8" xfId="0" applyFont="1" applyBorder="1" applyAlignment="1" applyProtection="1">
      <alignment horizontal="center" vertical="center"/>
    </xf>
    <xf numFmtId="165" fontId="4" fillId="0" borderId="9" xfId="0" applyNumberFormat="1" applyFont="1" applyBorder="1" applyAlignment="1" applyProtection="1">
      <alignment horizontal="center" vertical="center"/>
    </xf>
    <xf numFmtId="165" fontId="4" fillId="0" borderId="8" xfId="0" applyNumberFormat="1" applyFont="1" applyBorder="1" applyAlignment="1" applyProtection="1">
      <alignment horizontal="center" vertical="center"/>
    </xf>
    <xf numFmtId="0" fontId="0" fillId="0" borderId="8" xfId="0" applyBorder="1" applyAlignment="1" applyProtection="1">
      <alignment horizontal="center" vertical="center"/>
    </xf>
    <xf numFmtId="0" fontId="1" fillId="0" borderId="2" xfId="0" applyFont="1" applyBorder="1" applyAlignment="1" applyProtection="1"/>
    <xf numFmtId="0" fontId="1" fillId="0" borderId="1" xfId="0" applyFont="1" applyBorder="1" applyAlignment="1" applyProtection="1"/>
    <xf numFmtId="164" fontId="1" fillId="0" borderId="2" xfId="0" applyNumberFormat="1" applyFont="1" applyBorder="1" applyAlignment="1" applyProtection="1">
      <alignment horizontal="center"/>
    </xf>
    <xf numFmtId="164" fontId="1" fillId="0" borderId="0" xfId="0" applyNumberFormat="1" applyFont="1" applyBorder="1" applyAlignment="1" applyProtection="1">
      <alignment horizontal="center"/>
    </xf>
    <xf numFmtId="8" fontId="1" fillId="0" borderId="1" xfId="0" applyNumberFormat="1" applyFont="1" applyBorder="1" applyAlignment="1" applyProtection="1">
      <alignment horizontal="center"/>
    </xf>
    <xf numFmtId="0" fontId="1" fillId="0" borderId="0" xfId="0" applyFont="1" applyBorder="1" applyAlignment="1" applyProtection="1">
      <alignment horizontal="center"/>
    </xf>
    <xf numFmtId="8" fontId="1" fillId="0" borderId="0" xfId="0" applyNumberFormat="1" applyFont="1" applyBorder="1" applyAlignment="1" applyProtection="1">
      <alignment horizontal="center"/>
    </xf>
    <xf numFmtId="0" fontId="1" fillId="0" borderId="1" xfId="0" applyFont="1" applyBorder="1" applyAlignment="1" applyProtection="1">
      <alignment horizontal="center"/>
    </xf>
    <xf numFmtId="0" fontId="1" fillId="0" borderId="0" xfId="0" applyFont="1" applyBorder="1" applyAlignment="1" applyProtection="1">
      <alignment horizontal="center" vertical="top"/>
    </xf>
    <xf numFmtId="8" fontId="1" fillId="0" borderId="0" xfId="0" applyNumberFormat="1" applyFont="1" applyBorder="1" applyAlignment="1" applyProtection="1">
      <alignment horizontal="center" vertical="top"/>
    </xf>
    <xf numFmtId="8" fontId="0" fillId="0" borderId="0" xfId="0" applyNumberFormat="1" applyBorder="1" applyAlignment="1" applyProtection="1">
      <alignment horizontal="center" vertical="top"/>
    </xf>
    <xf numFmtId="165" fontId="0" fillId="0" borderId="0" xfId="0" applyNumberFormat="1" applyBorder="1" applyAlignment="1" applyProtection="1">
      <alignment horizontal="center" vertical="top"/>
    </xf>
    <xf numFmtId="165" fontId="0" fillId="0" borderId="1" xfId="0" applyNumberFormat="1" applyBorder="1" applyAlignment="1" applyProtection="1">
      <alignment horizontal="center" vertical="top"/>
    </xf>
    <xf numFmtId="0" fontId="0" fillId="0" borderId="1" xfId="0" applyBorder="1" applyAlignment="1" applyProtection="1">
      <alignment horizontal="center" vertical="top"/>
    </xf>
    <xf numFmtId="0" fontId="0" fillId="2" borderId="3" xfId="0" applyFill="1" applyBorder="1" applyAlignment="1" applyProtection="1">
      <alignment horizontal="center" vertical="top"/>
    </xf>
    <xf numFmtId="0" fontId="0" fillId="2" borderId="3" xfId="0" applyFill="1" applyBorder="1" applyAlignment="1" applyProtection="1">
      <alignment vertical="top" wrapText="1"/>
    </xf>
    <xf numFmtId="164" fontId="0" fillId="2" borderId="3" xfId="0" applyNumberFormat="1" applyFill="1" applyBorder="1" applyAlignment="1" applyProtection="1">
      <alignment horizontal="center" vertical="top"/>
    </xf>
    <xf numFmtId="8" fontId="0" fillId="2" borderId="3" xfId="0" applyNumberFormat="1" applyFill="1" applyBorder="1" applyAlignment="1" applyProtection="1">
      <alignment horizontal="center" vertical="top"/>
    </xf>
    <xf numFmtId="10" fontId="0" fillId="2" borderId="3" xfId="0" applyNumberFormat="1" applyFill="1" applyBorder="1" applyAlignment="1" applyProtection="1">
      <alignment horizontal="center" vertical="top"/>
    </xf>
    <xf numFmtId="8" fontId="0" fillId="0" borderId="0" xfId="0" applyNumberFormat="1" applyAlignment="1" applyProtection="1">
      <alignment horizontal="center" vertical="top"/>
    </xf>
    <xf numFmtId="165" fontId="0" fillId="0" borderId="0" xfId="0" applyNumberFormat="1" applyAlignment="1" applyProtection="1">
      <alignment horizontal="center" vertical="top"/>
    </xf>
    <xf numFmtId="0" fontId="3" fillId="0" borderId="1" xfId="0" applyFont="1" applyBorder="1" applyAlignment="1" applyProtection="1">
      <alignment horizontal="center" vertical="top"/>
    </xf>
    <xf numFmtId="0" fontId="0" fillId="0" borderId="0" xfId="0" applyAlignment="1" applyProtection="1">
      <alignment vertical="top"/>
    </xf>
    <xf numFmtId="4" fontId="0" fillId="0" borderId="1" xfId="0" applyNumberFormat="1" applyBorder="1" applyAlignment="1" applyProtection="1">
      <alignment horizontal="center" vertical="top"/>
    </xf>
    <xf numFmtId="8" fontId="0" fillId="0" borderId="12" xfId="0" applyNumberFormat="1" applyBorder="1" applyAlignment="1" applyProtection="1">
      <alignment horizontal="center" vertical="top"/>
    </xf>
    <xf numFmtId="8" fontId="0" fillId="0" borderId="5" xfId="0" applyNumberFormat="1" applyBorder="1" applyAlignment="1" applyProtection="1">
      <alignment horizontal="center" vertical="top"/>
    </xf>
    <xf numFmtId="165" fontId="0" fillId="0" borderId="5" xfId="0" applyNumberFormat="1" applyBorder="1" applyAlignment="1" applyProtection="1">
      <alignment horizontal="center" vertical="top"/>
    </xf>
    <xf numFmtId="4" fontId="2" fillId="0" borderId="4" xfId="0" applyNumberFormat="1" applyFont="1" applyBorder="1" applyAlignment="1" applyProtection="1">
      <alignment horizontal="center" vertical="top"/>
    </xf>
    <xf numFmtId="0" fontId="3" fillId="0" borderId="4" xfId="0" applyFont="1" applyBorder="1" applyAlignment="1" applyProtection="1">
      <alignment horizontal="center" vertical="top"/>
    </xf>
    <xf numFmtId="0" fontId="4" fillId="0" borderId="7" xfId="0" applyFont="1" applyBorder="1" applyAlignment="1" applyProtection="1">
      <alignment horizontal="right" vertical="center"/>
    </xf>
    <xf numFmtId="0" fontId="4" fillId="0" borderId="8" xfId="0" applyFont="1" applyBorder="1" applyAlignment="1" applyProtection="1">
      <alignment horizontal="right" vertical="center"/>
    </xf>
    <xf numFmtId="0" fontId="1" fillId="0" borderId="10" xfId="0" applyFont="1" applyBorder="1" applyAlignment="1" applyProtection="1">
      <alignment horizontal="center" vertical="top" wrapText="1"/>
    </xf>
    <xf numFmtId="0" fontId="1" fillId="0" borderId="6" xfId="0" applyFont="1" applyBorder="1" applyAlignment="1" applyProtection="1">
      <alignment horizontal="center" vertical="top" wrapText="1"/>
    </xf>
    <xf numFmtId="0" fontId="1" fillId="0" borderId="2" xfId="0" applyFont="1" applyBorder="1" applyAlignment="1" applyProtection="1">
      <alignment horizontal="center" vertical="top"/>
    </xf>
    <xf numFmtId="0" fontId="1" fillId="0" borderId="1" xfId="0" applyFont="1" applyBorder="1" applyAlignment="1" applyProtection="1">
      <alignment horizontal="center" vertical="top"/>
    </xf>
    <xf numFmtId="0" fontId="1" fillId="0" borderId="0" xfId="0" applyFont="1" applyBorder="1" applyAlignment="1" applyProtection="1">
      <alignment horizontal="center" vertical="top"/>
    </xf>
    <xf numFmtId="0" fontId="1" fillId="0" borderId="13" xfId="0" applyFont="1" applyBorder="1" applyAlignment="1" applyProtection="1">
      <alignment horizontal="center" vertical="top" wrapText="1"/>
    </xf>
    <xf numFmtId="0" fontId="1" fillId="0" borderId="4" xfId="0" applyFont="1" applyBorder="1" applyAlignment="1" applyProtection="1">
      <alignment horizontal="center" vertical="top" wrapText="1"/>
    </xf>
    <xf numFmtId="0" fontId="0" fillId="0" borderId="0" xfId="0" applyAlignment="1" applyProtection="1"/>
    <xf numFmtId="0" fontId="5" fillId="2" borderId="0" xfId="0" applyFont="1" applyFill="1" applyAlignment="1" applyProtection="1">
      <alignment horizontal="left" vertical="center"/>
    </xf>
    <xf numFmtId="0" fontId="0" fillId="2" borderId="0" xfId="0" applyFill="1" applyAlignment="1" applyProtection="1">
      <alignment horizontal="left" vertical="center"/>
    </xf>
    <xf numFmtId="0" fontId="1" fillId="0" borderId="11" xfId="0" applyFont="1" applyBorder="1" applyAlignment="1" applyProtection="1">
      <alignment horizontal="center" vertical="top" wrapText="1"/>
    </xf>
    <xf numFmtId="0" fontId="1" fillId="0" borderId="12" xfId="0" applyFont="1" applyBorder="1" applyAlignment="1" applyProtection="1">
      <alignment horizontal="center" vertical="top" wrapText="1"/>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horizontal="center" vertical="top"/>
    </xf>
    <xf numFmtId="0" fontId="0" fillId="0" borderId="0" xfId="0" applyAlignment="1"/>
    <xf numFmtId="0" fontId="8" fillId="0" borderId="0" xfId="0" applyFont="1" applyAlignment="1">
      <alignment vertical="center"/>
    </xf>
    <xf numFmtId="0" fontId="5" fillId="0" borderId="0" xfId="0" applyFont="1" applyAlignment="1">
      <alignment horizontal="center" vertical="center"/>
    </xf>
    <xf numFmtId="0" fontId="10"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180975</xdr:rowOff>
    </xdr:from>
    <xdr:to>
      <xdr:col>2</xdr:col>
      <xdr:colOff>2007870</xdr:colOff>
      <xdr:row>1</xdr:row>
      <xdr:rowOff>367665</xdr:rowOff>
    </xdr:to>
    <xdr:pic>
      <xdr:nvPicPr>
        <xdr:cNvPr id="2" name="Picture 1" descr="Mosaic-Logo-L">
          <a:extLst>
            <a:ext uri="{FF2B5EF4-FFF2-40B4-BE49-F238E27FC236}">
              <a16:creationId xmlns:a16="http://schemas.microsoft.com/office/drawing/2014/main" id="{70AF412C-C484-41FC-BBF0-DAB841D44A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180975"/>
          <a:ext cx="2446020" cy="37719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626745</xdr:colOff>
      <xdr:row>1</xdr:row>
      <xdr:rowOff>377190</xdr:rowOff>
    </xdr:to>
    <xdr:pic>
      <xdr:nvPicPr>
        <xdr:cNvPr id="2" name="Picture 1" descr="Mosaic-Logo-L">
          <a:extLst>
            <a:ext uri="{FF2B5EF4-FFF2-40B4-BE49-F238E27FC236}">
              <a16:creationId xmlns:a16="http://schemas.microsoft.com/office/drawing/2014/main" id="{B78FE777-8C60-49D5-A78B-E9F1D925B6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190500"/>
          <a:ext cx="2446020" cy="377190"/>
        </a:xfrm>
        <a:prstGeom prst="rect">
          <a:avLst/>
        </a:prstGeom>
        <a:noFill/>
        <a:ln>
          <a:noFill/>
        </a:ln>
      </xdr:spPr>
    </xdr:pic>
    <xdr:clientData/>
  </xdr:twoCellAnchor>
  <xdr:twoCellAnchor editAs="oneCell">
    <xdr:from>
      <xdr:col>11</xdr:col>
      <xdr:colOff>1</xdr:colOff>
      <xdr:row>3</xdr:row>
      <xdr:rowOff>76200</xdr:rowOff>
    </xdr:from>
    <xdr:to>
      <xdr:col>12</xdr:col>
      <xdr:colOff>13240</xdr:colOff>
      <xdr:row>19</xdr:row>
      <xdr:rowOff>200025</xdr:rowOff>
    </xdr:to>
    <xdr:pic>
      <xdr:nvPicPr>
        <xdr:cNvPr id="4" name="Picture 3">
          <a:extLst>
            <a:ext uri="{FF2B5EF4-FFF2-40B4-BE49-F238E27FC236}">
              <a16:creationId xmlns:a16="http://schemas.microsoft.com/office/drawing/2014/main" id="{42B66E8F-D3FF-4A36-B279-7199ED1DEE9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600826" y="1047750"/>
          <a:ext cx="5128164" cy="7239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E53CE-3477-4065-90AB-7342D8E7956A}">
  <dimension ref="B2:V44"/>
  <sheetViews>
    <sheetView tabSelected="1" workbookViewId="0">
      <pane xSplit="3" ySplit="8" topLeftCell="D9" activePane="bottomRight" state="frozen"/>
      <selection pane="topRight" activeCell="D1" sqref="D1"/>
      <selection pane="bottomLeft" activeCell="A8" sqref="A8"/>
      <selection pane="bottomRight" activeCell="B3" sqref="B3:J3"/>
    </sheetView>
  </sheetViews>
  <sheetFormatPr defaultRowHeight="15" x14ac:dyDescent="0.25"/>
  <cols>
    <col min="1" max="1" width="3.42578125" style="7" customWidth="1"/>
    <col min="2" max="2" width="6.7109375" style="7" customWidth="1"/>
    <col min="3" max="3" width="30.7109375" style="7" customWidth="1"/>
    <col min="4" max="5" width="10.85546875" style="5" customWidth="1"/>
    <col min="6" max="6" width="15.7109375" style="5" customWidth="1"/>
    <col min="7" max="8" width="10.85546875" style="5" customWidth="1"/>
    <col min="9" max="11" width="16.28515625" style="5" customWidth="1"/>
    <col min="12" max="12" width="11.5703125" style="5" customWidth="1"/>
    <col min="13" max="14" width="10.5703125" style="6" hidden="1" customWidth="1"/>
    <col min="15" max="15" width="15.85546875" style="6" customWidth="1"/>
    <col min="16" max="16" width="11.28515625" style="6" hidden="1" customWidth="1"/>
    <col min="17" max="18" width="15.85546875" style="6" customWidth="1"/>
    <col min="19" max="19" width="9.140625" style="6"/>
    <col min="20" max="20" width="15.85546875" style="6" customWidth="1"/>
    <col min="21" max="21" width="9.140625" style="6"/>
    <col min="22" max="22" width="24" style="6" customWidth="1"/>
    <col min="23" max="23" width="25.42578125" style="7" customWidth="1"/>
    <col min="24" max="16384" width="9.140625" style="7"/>
  </cols>
  <sheetData>
    <row r="2" spans="2:22" ht="29.25" customHeight="1" x14ac:dyDescent="0.25">
      <c r="B2" s="67"/>
      <c r="C2" s="67"/>
      <c r="D2" s="4" t="s">
        <v>22</v>
      </c>
    </row>
    <row r="3" spans="2:22" ht="35.25" customHeight="1" x14ac:dyDescent="0.25">
      <c r="B3" s="68" t="s">
        <v>60</v>
      </c>
      <c r="C3" s="68"/>
      <c r="D3" s="68"/>
      <c r="E3" s="68"/>
      <c r="F3" s="68"/>
      <c r="G3" s="68"/>
      <c r="H3" s="68"/>
      <c r="I3" s="69"/>
      <c r="J3" s="69"/>
      <c r="K3" s="8" t="s">
        <v>12</v>
      </c>
      <c r="L3" s="9">
        <v>44613</v>
      </c>
      <c r="Q3" s="10" t="s">
        <v>47</v>
      </c>
      <c r="R3" s="11">
        <f>T3-K7</f>
        <v>10867781.437125748</v>
      </c>
      <c r="S3" s="12" t="s">
        <v>48</v>
      </c>
      <c r="T3" s="11">
        <f>IF(K7=0,0,((F7-Q7)/U7)+K7)</f>
        <v>15059281.437125748</v>
      </c>
      <c r="U3" s="12" t="s">
        <v>49</v>
      </c>
      <c r="V3" s="13">
        <f>IF(T3=0,0,F7-T3)</f>
        <v>-59281.437125748023</v>
      </c>
    </row>
    <row r="4" spans="2:22" ht="5.25" customHeight="1" x14ac:dyDescent="0.25">
      <c r="B4" s="14"/>
      <c r="C4" s="14"/>
      <c r="D4" s="15"/>
      <c r="E4" s="15"/>
      <c r="F4" s="15"/>
      <c r="G4" s="15"/>
      <c r="H4" s="15"/>
      <c r="I4" s="15"/>
      <c r="J4" s="15"/>
      <c r="K4" s="15"/>
      <c r="L4" s="15"/>
      <c r="M4" s="16"/>
      <c r="N4" s="16"/>
      <c r="O4" s="16"/>
      <c r="P4" s="16"/>
      <c r="Q4" s="16"/>
      <c r="R4" s="16"/>
    </row>
    <row r="5" spans="2:22" ht="15" customHeight="1" x14ac:dyDescent="0.25">
      <c r="B5" s="62" t="s">
        <v>0</v>
      </c>
      <c r="C5" s="63" t="s">
        <v>1</v>
      </c>
      <c r="D5" s="62" t="s">
        <v>2</v>
      </c>
      <c r="E5" s="64"/>
      <c r="F5" s="63"/>
      <c r="G5" s="62" t="s">
        <v>6</v>
      </c>
      <c r="H5" s="64"/>
      <c r="I5" s="64"/>
      <c r="J5" s="64"/>
      <c r="K5" s="64"/>
      <c r="L5" s="63"/>
      <c r="M5" s="60" t="s">
        <v>9</v>
      </c>
      <c r="N5" s="60" t="s">
        <v>14</v>
      </c>
      <c r="O5" s="60" t="s">
        <v>10</v>
      </c>
      <c r="P5" s="60" t="s">
        <v>13</v>
      </c>
      <c r="Q5" s="60" t="s">
        <v>11</v>
      </c>
      <c r="R5" s="60" t="s">
        <v>15</v>
      </c>
      <c r="S5" s="60" t="s">
        <v>16</v>
      </c>
      <c r="T5" s="60" t="s">
        <v>17</v>
      </c>
      <c r="U5" s="70" t="s">
        <v>18</v>
      </c>
      <c r="V5" s="65" t="s">
        <v>19</v>
      </c>
    </row>
    <row r="6" spans="2:22" x14ac:dyDescent="0.25">
      <c r="B6" s="62"/>
      <c r="C6" s="63"/>
      <c r="D6" s="17" t="s">
        <v>3</v>
      </c>
      <c r="E6" s="18" t="s">
        <v>4</v>
      </c>
      <c r="F6" s="19" t="s">
        <v>20</v>
      </c>
      <c r="G6" s="20" t="s">
        <v>3</v>
      </c>
      <c r="H6" s="21" t="s">
        <v>4</v>
      </c>
      <c r="I6" s="21" t="s">
        <v>24</v>
      </c>
      <c r="J6" s="21" t="s">
        <v>23</v>
      </c>
      <c r="K6" s="21" t="s">
        <v>7</v>
      </c>
      <c r="L6" s="22" t="s">
        <v>8</v>
      </c>
      <c r="M6" s="61"/>
      <c r="N6" s="61"/>
      <c r="O6" s="61"/>
      <c r="P6" s="61"/>
      <c r="Q6" s="61"/>
      <c r="R6" s="61"/>
      <c r="S6" s="61"/>
      <c r="T6" s="61"/>
      <c r="U6" s="71"/>
      <c r="V6" s="66"/>
    </row>
    <row r="7" spans="2:22" ht="24.75" customHeight="1" x14ac:dyDescent="0.25">
      <c r="B7" s="58" t="s">
        <v>21</v>
      </c>
      <c r="C7" s="59"/>
      <c r="D7" s="23">
        <f>MIN(D9:D44)</f>
        <v>44515</v>
      </c>
      <c r="E7" s="23">
        <f>MAX(E9:E44)</f>
        <v>44819</v>
      </c>
      <c r="F7" s="13">
        <f>SUM(F9:F44)</f>
        <v>15000000</v>
      </c>
      <c r="G7" s="23">
        <f>IF(MIN(G9:G44)&lt;D7,MIN(G9:G44),D7)</f>
        <v>44515</v>
      </c>
      <c r="H7" s="24" t="s">
        <v>5</v>
      </c>
      <c r="I7" s="11">
        <f>SUM(I9:I44)</f>
        <v>3669000</v>
      </c>
      <c r="J7" s="11">
        <f>SUM(J9:J44)</f>
        <v>522500</v>
      </c>
      <c r="K7" s="11">
        <f>SUM(K9:K44)</f>
        <v>4191500</v>
      </c>
      <c r="L7" s="25" t="s">
        <v>5</v>
      </c>
      <c r="M7" s="24">
        <f t="shared" ref="M7:M9" si="0">IF(D7="","",E7-D7)</f>
        <v>304</v>
      </c>
      <c r="N7" s="24">
        <f t="shared" ref="N7:N44" si="1">IF(E7&lt;$L$3,M7,IF(D7&gt;$L$3,"",$L$3-$D7))</f>
        <v>98</v>
      </c>
      <c r="O7" s="11">
        <f>SUM(O9:O44)</f>
        <v>4010642.3328698119</v>
      </c>
      <c r="P7" s="24">
        <f>L3-G7</f>
        <v>98</v>
      </c>
      <c r="Q7" s="11">
        <f>SUM(Q9:Q44)</f>
        <v>4175000</v>
      </c>
      <c r="R7" s="11">
        <f>SUM(R9:R44)</f>
        <v>164357.66713018843</v>
      </c>
      <c r="S7" s="26">
        <f>IF(Q7="","",IF(Q7=0,"N/A",Q7/O7))</f>
        <v>1.0409803850578174</v>
      </c>
      <c r="T7" s="11">
        <f>SUM(T9:T44)</f>
        <v>-16500</v>
      </c>
      <c r="U7" s="27">
        <f t="shared" ref="U7:U11" si="2">IF(T7="","",IF(Q7=0,"N/A",Q7/K7))</f>
        <v>0.99606346176786353</v>
      </c>
      <c r="V7" s="28"/>
    </row>
    <row r="8" spans="2:22" ht="3" customHeight="1" x14ac:dyDescent="0.25">
      <c r="B8" s="29"/>
      <c r="C8" s="30"/>
      <c r="D8" s="31"/>
      <c r="E8" s="32"/>
      <c r="F8" s="33"/>
      <c r="G8" s="31"/>
      <c r="H8" s="34"/>
      <c r="I8" s="34"/>
      <c r="J8" s="34"/>
      <c r="K8" s="35"/>
      <c r="L8" s="36"/>
      <c r="M8" s="37"/>
      <c r="N8" s="37"/>
      <c r="O8" s="38"/>
      <c r="P8" s="37"/>
      <c r="Q8" s="38"/>
      <c r="R8" s="39"/>
      <c r="S8" s="40"/>
      <c r="T8" s="39"/>
      <c r="U8" s="41"/>
      <c r="V8" s="42"/>
    </row>
    <row r="9" spans="2:22" s="51" customFormat="1" ht="30" x14ac:dyDescent="0.25">
      <c r="B9" s="43">
        <v>1.1000000000000001</v>
      </c>
      <c r="C9" s="44" t="s">
        <v>61</v>
      </c>
      <c r="D9" s="45">
        <v>44515</v>
      </c>
      <c r="E9" s="45">
        <v>44819</v>
      </c>
      <c r="F9" s="46">
        <v>850000</v>
      </c>
      <c r="G9" s="45">
        <v>44515</v>
      </c>
      <c r="H9" s="45"/>
      <c r="I9" s="46">
        <v>266000</v>
      </c>
      <c r="J9" s="46">
        <v>8000</v>
      </c>
      <c r="K9" s="39">
        <f>IF(AND(I9="",J9=""),"",I9+J9)</f>
        <v>274000</v>
      </c>
      <c r="L9" s="47">
        <v>0.32</v>
      </c>
      <c r="M9" s="6">
        <f t="shared" si="0"/>
        <v>304</v>
      </c>
      <c r="N9" s="6">
        <f t="shared" si="1"/>
        <v>98</v>
      </c>
      <c r="O9" s="48">
        <f>IF($L$3="","",IF(N9="","",IF(N9=M9,F9,(N9/M9)*F9)))</f>
        <v>274013.15789473685</v>
      </c>
      <c r="P9" s="6">
        <f t="shared" ref="P9:P44" si="3">IF(G9="","",IF(H9="",$L$3-G9,H9-G9))</f>
        <v>98</v>
      </c>
      <c r="Q9" s="48">
        <f>IF(G9="","",IF(H9&gt;1/1/2000,F9,IF(L9&gt;0,L9*F9,IF(O9="","",0))))</f>
        <v>272000</v>
      </c>
      <c r="R9" s="48">
        <f t="shared" ref="R9:R12" si="4">IF(Q9="","",IF(O9="",Q9-0,Q9-O9))</f>
        <v>-2013.1578947368544</v>
      </c>
      <c r="S9" s="49">
        <f t="shared" ref="S9:S12" si="5">IF(Q9="","",IF(Q9=0,"N/A",IF(O9="","N/A",Q9/O9)))</f>
        <v>0.99265306122448971</v>
      </c>
      <c r="T9" s="48">
        <f>IF(Q9="","",Q9-K9)</f>
        <v>-2000</v>
      </c>
      <c r="U9" s="41">
        <f t="shared" si="2"/>
        <v>0.99270072992700731</v>
      </c>
      <c r="V9" s="50" t="str">
        <f t="shared" ref="V9:V10" si="6">IF(G9&gt;$L$3,"Invalid Start Date",IF(H9&gt;$L$3,"Invalid End Date",IF(AND(G9&gt;1/1/2000,L9=""),"Progress % required",IF(AND(L9&gt;0.001,K9=""),"Actual cost required",""))))</f>
        <v/>
      </c>
    </row>
    <row r="10" spans="2:22" s="51" customFormat="1" x14ac:dyDescent="0.25">
      <c r="B10" s="43">
        <v>1.2</v>
      </c>
      <c r="C10" s="44" t="s">
        <v>62</v>
      </c>
      <c r="D10" s="45">
        <v>44563</v>
      </c>
      <c r="E10" s="45">
        <v>44819</v>
      </c>
      <c r="F10" s="46">
        <v>600000</v>
      </c>
      <c r="G10" s="45">
        <v>44571</v>
      </c>
      <c r="H10" s="45"/>
      <c r="I10" s="46">
        <v>82000</v>
      </c>
      <c r="J10" s="46">
        <v>9500</v>
      </c>
      <c r="K10" s="39">
        <f t="shared" ref="K10:K44" si="7">IF(AND(I10="",J10=""),"",I10+J10)</f>
        <v>91500</v>
      </c>
      <c r="L10" s="47">
        <v>0.15</v>
      </c>
      <c r="M10" s="6">
        <f>IF(D10="","",E10-D10)</f>
        <v>256</v>
      </c>
      <c r="N10" s="6">
        <f t="shared" si="1"/>
        <v>50</v>
      </c>
      <c r="O10" s="48">
        <f t="shared" ref="O10:O44" si="8">IF($L$3="","",IF(N10="","",IF(N10=M10,F10,(N10/M10)*F10)))</f>
        <v>117187.5</v>
      </c>
      <c r="P10" s="6">
        <f t="shared" si="3"/>
        <v>42</v>
      </c>
      <c r="Q10" s="48">
        <f t="shared" ref="Q10" si="9">IF(G10="","",IF(H10&gt;1/1/2000,F10,IF(L10&gt;0,L10*F10,IF(O10="","",0))))</f>
        <v>90000</v>
      </c>
      <c r="R10" s="48">
        <f t="shared" si="4"/>
        <v>-27187.5</v>
      </c>
      <c r="S10" s="49">
        <f t="shared" si="5"/>
        <v>0.76800000000000002</v>
      </c>
      <c r="T10" s="48">
        <f>IF(Q10="","",Q10-K10)</f>
        <v>-1500</v>
      </c>
      <c r="U10" s="41">
        <f t="shared" si="2"/>
        <v>0.98360655737704916</v>
      </c>
      <c r="V10" s="50" t="str">
        <f t="shared" si="6"/>
        <v/>
      </c>
    </row>
    <row r="11" spans="2:22" s="51" customFormat="1" x14ac:dyDescent="0.25">
      <c r="B11" s="43">
        <v>2</v>
      </c>
      <c r="C11" s="44" t="s">
        <v>63</v>
      </c>
      <c r="D11" s="45">
        <v>44515</v>
      </c>
      <c r="E11" s="45">
        <v>44592</v>
      </c>
      <c r="F11" s="46">
        <v>1550000</v>
      </c>
      <c r="G11" s="45">
        <v>44515</v>
      </c>
      <c r="H11" s="45">
        <v>44581</v>
      </c>
      <c r="I11" s="46">
        <v>1558000</v>
      </c>
      <c r="J11" s="46"/>
      <c r="K11" s="39">
        <f t="shared" si="7"/>
        <v>1558000</v>
      </c>
      <c r="L11" s="47">
        <v>1</v>
      </c>
      <c r="M11" s="6">
        <f t="shared" ref="M11:M44" si="10">IF(D11="","",E11-D11)</f>
        <v>77</v>
      </c>
      <c r="N11" s="6">
        <f t="shared" si="1"/>
        <v>77</v>
      </c>
      <c r="O11" s="48">
        <f t="shared" si="8"/>
        <v>1550000</v>
      </c>
      <c r="P11" s="6">
        <f t="shared" si="3"/>
        <v>66</v>
      </c>
      <c r="Q11" s="48">
        <f>IF(G11="","",IF(H11&gt;1/1/2000,F11,IF(L11&gt;0,L11*F11,IF(O11="","",0))))</f>
        <v>1550000</v>
      </c>
      <c r="R11" s="48">
        <f t="shared" si="4"/>
        <v>0</v>
      </c>
      <c r="S11" s="49">
        <f t="shared" si="5"/>
        <v>1</v>
      </c>
      <c r="T11" s="48">
        <f t="shared" ref="T11:T44" si="11">IF(Q11="","",Q11-K11)</f>
        <v>-8000</v>
      </c>
      <c r="U11" s="41">
        <f t="shared" si="2"/>
        <v>0.99486521181001286</v>
      </c>
      <c r="V11" s="50" t="str">
        <f>IF(G11&gt;$L$3,"Invalid Start Date",IF(H11&gt;$L$3,"Invalid End Date",IF(AND(G11&gt;1/1/2000,L11=""),"Progress % required",IF(AND(L11&gt;0.001,K11=""),"Actual cost required",""))))</f>
        <v/>
      </c>
    </row>
    <row r="12" spans="2:22" s="51" customFormat="1" x14ac:dyDescent="0.25">
      <c r="B12" s="43">
        <v>3.1</v>
      </c>
      <c r="C12" s="44" t="s">
        <v>64</v>
      </c>
      <c r="D12" s="45">
        <v>44563</v>
      </c>
      <c r="E12" s="45">
        <v>44592</v>
      </c>
      <c r="F12" s="46">
        <v>300000</v>
      </c>
      <c r="G12" s="45">
        <v>44576</v>
      </c>
      <c r="H12" s="45">
        <v>44602</v>
      </c>
      <c r="I12" s="46">
        <v>255000</v>
      </c>
      <c r="J12" s="46">
        <v>60000</v>
      </c>
      <c r="K12" s="39">
        <f t="shared" si="7"/>
        <v>315000</v>
      </c>
      <c r="L12" s="47">
        <v>1</v>
      </c>
      <c r="M12" s="6">
        <f t="shared" si="10"/>
        <v>29</v>
      </c>
      <c r="N12" s="6">
        <f t="shared" si="1"/>
        <v>29</v>
      </c>
      <c r="O12" s="48">
        <f t="shared" si="8"/>
        <v>300000</v>
      </c>
      <c r="P12" s="6">
        <f t="shared" si="3"/>
        <v>26</v>
      </c>
      <c r="Q12" s="48">
        <f>IF(G12="","",IF(H12&gt;1/1/2000,F12,IF(L12&gt;0,L12*F12,IF(O12="","",0))))</f>
        <v>300000</v>
      </c>
      <c r="R12" s="48">
        <f t="shared" si="4"/>
        <v>0</v>
      </c>
      <c r="S12" s="49">
        <f t="shared" si="5"/>
        <v>1</v>
      </c>
      <c r="T12" s="48">
        <f>IF(Q12="","",Q12-K12)</f>
        <v>-15000</v>
      </c>
      <c r="U12" s="41">
        <f>IF(T12="","",IF(Q12=0,"N/A",Q12/K12))</f>
        <v>0.95238095238095233</v>
      </c>
      <c r="V12" s="50" t="str">
        <f t="shared" ref="V12:V44" si="12">IF(G12&gt;$L$3,"Invalid Start Date",IF(H12&gt;$L$3,"Invalid End Date",IF(AND(G12&gt;1/1/2000,L12=""),"Progress % required",IF(AND(L12&gt;0.001,K12=""),"Actual cost required",""))))</f>
        <v/>
      </c>
    </row>
    <row r="13" spans="2:22" s="51" customFormat="1" x14ac:dyDescent="0.25">
      <c r="B13" s="43">
        <v>3.2</v>
      </c>
      <c r="C13" s="44" t="s">
        <v>65</v>
      </c>
      <c r="D13" s="45">
        <v>44581</v>
      </c>
      <c r="E13" s="45">
        <v>44640</v>
      </c>
      <c r="F13" s="46">
        <v>1500000</v>
      </c>
      <c r="G13" s="45">
        <v>44586</v>
      </c>
      <c r="H13" s="45"/>
      <c r="I13" s="46">
        <v>900000</v>
      </c>
      <c r="J13" s="46">
        <v>210000</v>
      </c>
      <c r="K13" s="39">
        <f t="shared" si="7"/>
        <v>1110000</v>
      </c>
      <c r="L13" s="47">
        <v>0.75</v>
      </c>
      <c r="M13" s="6">
        <f t="shared" si="10"/>
        <v>59</v>
      </c>
      <c r="N13" s="6">
        <f t="shared" si="1"/>
        <v>32</v>
      </c>
      <c r="O13" s="48">
        <f t="shared" si="8"/>
        <v>813559.32203389832</v>
      </c>
      <c r="P13" s="6">
        <f t="shared" si="3"/>
        <v>27</v>
      </c>
      <c r="Q13" s="48">
        <f t="shared" ref="Q13:Q44" si="13">IF(G13="","",IF(H13&gt;1/1/2000,F13,IF(L13&gt;0,L13*F13,IF(O13="","",0))))</f>
        <v>1125000</v>
      </c>
      <c r="R13" s="48">
        <f>IF(Q13="","",IF(O13="",Q13-0,Q13-O13))</f>
        <v>311440.67796610168</v>
      </c>
      <c r="S13" s="49">
        <f>IF(Q13="","",IF(Q13=0,"N/A",IF(O13="","N/A",Q13/O13)))</f>
        <v>1.3828125</v>
      </c>
      <c r="T13" s="48">
        <f t="shared" si="11"/>
        <v>15000</v>
      </c>
      <c r="U13" s="41">
        <f t="shared" ref="U13:U44" si="14">IF(T13="","",IF(Q13=0,"N/A",Q13/K13))</f>
        <v>1.0135135135135136</v>
      </c>
      <c r="V13" s="50" t="str">
        <f t="shared" si="12"/>
        <v/>
      </c>
    </row>
    <row r="14" spans="2:22" s="51" customFormat="1" x14ac:dyDescent="0.25">
      <c r="B14" s="43">
        <v>3.3</v>
      </c>
      <c r="C14" s="44" t="s">
        <v>67</v>
      </c>
      <c r="D14" s="45">
        <v>44563</v>
      </c>
      <c r="E14" s="45">
        <v>44767</v>
      </c>
      <c r="F14" s="46">
        <v>3900000</v>
      </c>
      <c r="G14" s="45">
        <v>44550</v>
      </c>
      <c r="H14" s="45"/>
      <c r="I14" s="46">
        <v>600000</v>
      </c>
      <c r="J14" s="46">
        <v>190000</v>
      </c>
      <c r="K14" s="39">
        <f t="shared" si="7"/>
        <v>790000</v>
      </c>
      <c r="L14" s="47">
        <v>0.2</v>
      </c>
      <c r="M14" s="6">
        <f t="shared" si="10"/>
        <v>204</v>
      </c>
      <c r="N14" s="6">
        <f t="shared" si="1"/>
        <v>50</v>
      </c>
      <c r="O14" s="48">
        <f t="shared" si="8"/>
        <v>955882.35294117639</v>
      </c>
      <c r="P14" s="6">
        <f t="shared" si="3"/>
        <v>63</v>
      </c>
      <c r="Q14" s="48">
        <f t="shared" si="13"/>
        <v>780000</v>
      </c>
      <c r="R14" s="48">
        <f t="shared" ref="R14:R44" si="15">IF(Q14="","",IF(O14="",Q14-0,Q14-O14))</f>
        <v>-175882.35294117639</v>
      </c>
      <c r="S14" s="49">
        <f t="shared" ref="S14:S44" si="16">IF(Q14="","",IF(Q14=0,"N/A",IF(O14="","N/A",Q14/O14)))</f>
        <v>0.81600000000000006</v>
      </c>
      <c r="T14" s="48">
        <f t="shared" si="11"/>
        <v>-10000</v>
      </c>
      <c r="U14" s="41">
        <f t="shared" si="14"/>
        <v>0.98734177215189878</v>
      </c>
      <c r="V14" s="50" t="str">
        <f t="shared" si="12"/>
        <v/>
      </c>
    </row>
    <row r="15" spans="2:22" s="51" customFormat="1" x14ac:dyDescent="0.25">
      <c r="B15" s="43">
        <v>3.4</v>
      </c>
      <c r="C15" s="44" t="s">
        <v>66</v>
      </c>
      <c r="D15" s="45">
        <v>44621</v>
      </c>
      <c r="E15" s="45">
        <v>44711</v>
      </c>
      <c r="F15" s="46">
        <v>2900000</v>
      </c>
      <c r="G15" s="45">
        <v>44607</v>
      </c>
      <c r="H15" s="45"/>
      <c r="I15" s="46">
        <v>8000</v>
      </c>
      <c r="J15" s="46">
        <v>45000</v>
      </c>
      <c r="K15" s="39">
        <f t="shared" si="7"/>
        <v>53000</v>
      </c>
      <c r="L15" s="47">
        <v>0.02</v>
      </c>
      <c r="M15" s="6">
        <f t="shared" si="10"/>
        <v>90</v>
      </c>
      <c r="N15" s="6" t="str">
        <f t="shared" si="1"/>
        <v/>
      </c>
      <c r="O15" s="48" t="str">
        <f t="shared" si="8"/>
        <v/>
      </c>
      <c r="P15" s="6">
        <f t="shared" si="3"/>
        <v>6</v>
      </c>
      <c r="Q15" s="48">
        <f t="shared" si="13"/>
        <v>58000</v>
      </c>
      <c r="R15" s="48">
        <f t="shared" si="15"/>
        <v>58000</v>
      </c>
      <c r="S15" s="49" t="str">
        <f t="shared" si="16"/>
        <v>N/A</v>
      </c>
      <c r="T15" s="48">
        <f t="shared" si="11"/>
        <v>5000</v>
      </c>
      <c r="U15" s="41">
        <f t="shared" si="14"/>
        <v>1.0943396226415094</v>
      </c>
      <c r="V15" s="50" t="str">
        <f t="shared" si="12"/>
        <v/>
      </c>
    </row>
    <row r="16" spans="2:22" s="51" customFormat="1" x14ac:dyDescent="0.25">
      <c r="B16" s="43">
        <v>3.5</v>
      </c>
      <c r="C16" s="44" t="s">
        <v>68</v>
      </c>
      <c r="D16" s="45">
        <v>44711</v>
      </c>
      <c r="E16" s="45">
        <v>44752</v>
      </c>
      <c r="F16" s="46">
        <v>1200000</v>
      </c>
      <c r="G16" s="45"/>
      <c r="H16" s="45"/>
      <c r="I16" s="46"/>
      <c r="J16" s="46"/>
      <c r="K16" s="39" t="str">
        <f t="shared" si="7"/>
        <v/>
      </c>
      <c r="L16" s="47"/>
      <c r="M16" s="6">
        <f t="shared" si="10"/>
        <v>41</v>
      </c>
      <c r="N16" s="6" t="str">
        <f t="shared" si="1"/>
        <v/>
      </c>
      <c r="O16" s="48" t="str">
        <f t="shared" si="8"/>
        <v/>
      </c>
      <c r="P16" s="6" t="str">
        <f t="shared" si="3"/>
        <v/>
      </c>
      <c r="Q16" s="48" t="str">
        <f t="shared" si="13"/>
        <v/>
      </c>
      <c r="R16" s="48" t="str">
        <f t="shared" si="15"/>
        <v/>
      </c>
      <c r="S16" s="49" t="str">
        <f t="shared" si="16"/>
        <v/>
      </c>
      <c r="T16" s="48" t="str">
        <f t="shared" si="11"/>
        <v/>
      </c>
      <c r="U16" s="52" t="str">
        <f t="shared" si="14"/>
        <v/>
      </c>
      <c r="V16" s="50" t="str">
        <f t="shared" si="12"/>
        <v/>
      </c>
    </row>
    <row r="17" spans="2:22" s="51" customFormat="1" x14ac:dyDescent="0.25">
      <c r="B17" s="43">
        <v>3.6</v>
      </c>
      <c r="C17" s="44" t="s">
        <v>69</v>
      </c>
      <c r="D17" s="45">
        <v>44768</v>
      </c>
      <c r="E17" s="45">
        <v>44803</v>
      </c>
      <c r="F17" s="46">
        <v>1700000</v>
      </c>
      <c r="G17" s="45"/>
      <c r="H17" s="45"/>
      <c r="I17" s="46"/>
      <c r="J17" s="46"/>
      <c r="K17" s="39" t="str">
        <f t="shared" si="7"/>
        <v/>
      </c>
      <c r="L17" s="47"/>
      <c r="M17" s="6">
        <f t="shared" si="10"/>
        <v>35</v>
      </c>
      <c r="N17" s="6" t="str">
        <f t="shared" si="1"/>
        <v/>
      </c>
      <c r="O17" s="48" t="str">
        <f t="shared" si="8"/>
        <v/>
      </c>
      <c r="P17" s="6" t="str">
        <f t="shared" si="3"/>
        <v/>
      </c>
      <c r="Q17" s="48" t="str">
        <f t="shared" si="13"/>
        <v/>
      </c>
      <c r="R17" s="48" t="str">
        <f t="shared" si="15"/>
        <v/>
      </c>
      <c r="S17" s="49" t="str">
        <f t="shared" si="16"/>
        <v/>
      </c>
      <c r="T17" s="48" t="str">
        <f t="shared" si="11"/>
        <v/>
      </c>
      <c r="U17" s="52" t="str">
        <f t="shared" si="14"/>
        <v/>
      </c>
      <c r="V17" s="50" t="str">
        <f t="shared" si="12"/>
        <v/>
      </c>
    </row>
    <row r="18" spans="2:22" s="51" customFormat="1" x14ac:dyDescent="0.25">
      <c r="B18" s="43">
        <v>3.7</v>
      </c>
      <c r="C18" s="44" t="s">
        <v>70</v>
      </c>
      <c r="D18" s="45">
        <v>44803</v>
      </c>
      <c r="E18" s="45">
        <v>44819</v>
      </c>
      <c r="F18" s="46">
        <v>500000</v>
      </c>
      <c r="G18" s="45"/>
      <c r="H18" s="45"/>
      <c r="I18" s="46"/>
      <c r="J18" s="46"/>
      <c r="K18" s="39" t="str">
        <f t="shared" si="7"/>
        <v/>
      </c>
      <c r="L18" s="47"/>
      <c r="M18" s="6">
        <f t="shared" si="10"/>
        <v>16</v>
      </c>
      <c r="N18" s="6" t="str">
        <f t="shared" si="1"/>
        <v/>
      </c>
      <c r="O18" s="48" t="str">
        <f t="shared" si="8"/>
        <v/>
      </c>
      <c r="P18" s="6" t="str">
        <f t="shared" si="3"/>
        <v/>
      </c>
      <c r="Q18" s="48" t="str">
        <f t="shared" si="13"/>
        <v/>
      </c>
      <c r="R18" s="48" t="str">
        <f t="shared" si="15"/>
        <v/>
      </c>
      <c r="S18" s="49" t="str">
        <f t="shared" si="16"/>
        <v/>
      </c>
      <c r="T18" s="48" t="str">
        <f t="shared" si="11"/>
        <v/>
      </c>
      <c r="U18" s="52" t="str">
        <f t="shared" si="14"/>
        <v/>
      </c>
      <c r="V18" s="50" t="str">
        <f t="shared" si="12"/>
        <v/>
      </c>
    </row>
    <row r="19" spans="2:22" s="51" customFormat="1" x14ac:dyDescent="0.25">
      <c r="B19" s="43"/>
      <c r="C19" s="44"/>
      <c r="D19" s="45"/>
      <c r="E19" s="45"/>
      <c r="F19" s="46"/>
      <c r="G19" s="45"/>
      <c r="H19" s="45"/>
      <c r="I19" s="46"/>
      <c r="J19" s="46"/>
      <c r="K19" s="39" t="str">
        <f t="shared" si="7"/>
        <v/>
      </c>
      <c r="L19" s="47"/>
      <c r="M19" s="6" t="str">
        <f t="shared" si="10"/>
        <v/>
      </c>
      <c r="N19" s="6" t="str">
        <f t="shared" si="1"/>
        <v/>
      </c>
      <c r="O19" s="48" t="str">
        <f t="shared" si="8"/>
        <v/>
      </c>
      <c r="P19" s="6" t="str">
        <f t="shared" si="3"/>
        <v/>
      </c>
      <c r="Q19" s="48" t="str">
        <f t="shared" si="13"/>
        <v/>
      </c>
      <c r="R19" s="48" t="str">
        <f t="shared" si="15"/>
        <v/>
      </c>
      <c r="S19" s="49" t="str">
        <f t="shared" si="16"/>
        <v/>
      </c>
      <c r="T19" s="48" t="str">
        <f t="shared" si="11"/>
        <v/>
      </c>
      <c r="U19" s="52" t="str">
        <f t="shared" si="14"/>
        <v/>
      </c>
      <c r="V19" s="50" t="str">
        <f t="shared" si="12"/>
        <v/>
      </c>
    </row>
    <row r="20" spans="2:22" s="51" customFormat="1" x14ac:dyDescent="0.25">
      <c r="B20" s="43"/>
      <c r="C20" s="44"/>
      <c r="D20" s="45"/>
      <c r="E20" s="45"/>
      <c r="F20" s="46"/>
      <c r="G20" s="45"/>
      <c r="H20" s="45"/>
      <c r="I20" s="46"/>
      <c r="J20" s="46"/>
      <c r="K20" s="39" t="str">
        <f t="shared" si="7"/>
        <v/>
      </c>
      <c r="L20" s="47"/>
      <c r="M20" s="6" t="str">
        <f t="shared" si="10"/>
        <v/>
      </c>
      <c r="N20" s="6" t="str">
        <f t="shared" si="1"/>
        <v/>
      </c>
      <c r="O20" s="48" t="str">
        <f t="shared" si="8"/>
        <v/>
      </c>
      <c r="P20" s="6" t="str">
        <f t="shared" si="3"/>
        <v/>
      </c>
      <c r="Q20" s="48" t="str">
        <f t="shared" si="13"/>
        <v/>
      </c>
      <c r="R20" s="48" t="str">
        <f t="shared" si="15"/>
        <v/>
      </c>
      <c r="S20" s="49" t="str">
        <f t="shared" si="16"/>
        <v/>
      </c>
      <c r="T20" s="48" t="str">
        <f t="shared" si="11"/>
        <v/>
      </c>
      <c r="U20" s="52" t="str">
        <f t="shared" si="14"/>
        <v/>
      </c>
      <c r="V20" s="50" t="str">
        <f t="shared" si="12"/>
        <v/>
      </c>
    </row>
    <row r="21" spans="2:22" s="51" customFormat="1" x14ac:dyDescent="0.25">
      <c r="B21" s="43"/>
      <c r="C21" s="44"/>
      <c r="D21" s="45"/>
      <c r="E21" s="45"/>
      <c r="F21" s="46"/>
      <c r="G21" s="45"/>
      <c r="H21" s="45"/>
      <c r="I21" s="46"/>
      <c r="J21" s="46"/>
      <c r="K21" s="39" t="str">
        <f t="shared" si="7"/>
        <v/>
      </c>
      <c r="L21" s="47"/>
      <c r="M21" s="6" t="str">
        <f t="shared" si="10"/>
        <v/>
      </c>
      <c r="N21" s="6" t="str">
        <f t="shared" si="1"/>
        <v/>
      </c>
      <c r="O21" s="48" t="str">
        <f t="shared" si="8"/>
        <v/>
      </c>
      <c r="P21" s="6" t="str">
        <f t="shared" si="3"/>
        <v/>
      </c>
      <c r="Q21" s="48" t="str">
        <f t="shared" si="13"/>
        <v/>
      </c>
      <c r="R21" s="48" t="str">
        <f t="shared" si="15"/>
        <v/>
      </c>
      <c r="S21" s="49" t="str">
        <f t="shared" si="16"/>
        <v/>
      </c>
      <c r="T21" s="48" t="str">
        <f t="shared" si="11"/>
        <v/>
      </c>
      <c r="U21" s="52" t="str">
        <f t="shared" si="14"/>
        <v/>
      </c>
      <c r="V21" s="50" t="str">
        <f t="shared" si="12"/>
        <v/>
      </c>
    </row>
    <row r="22" spans="2:22" s="51" customFormat="1" x14ac:dyDescent="0.25">
      <c r="B22" s="43"/>
      <c r="C22" s="44"/>
      <c r="D22" s="45"/>
      <c r="E22" s="45"/>
      <c r="F22" s="46"/>
      <c r="G22" s="45"/>
      <c r="H22" s="45"/>
      <c r="I22" s="46"/>
      <c r="J22" s="46"/>
      <c r="K22" s="39" t="str">
        <f t="shared" si="7"/>
        <v/>
      </c>
      <c r="L22" s="47"/>
      <c r="M22" s="6" t="str">
        <f t="shared" si="10"/>
        <v/>
      </c>
      <c r="N22" s="6" t="str">
        <f t="shared" si="1"/>
        <v/>
      </c>
      <c r="O22" s="48" t="str">
        <f t="shared" si="8"/>
        <v/>
      </c>
      <c r="P22" s="6" t="str">
        <f t="shared" si="3"/>
        <v/>
      </c>
      <c r="Q22" s="48" t="str">
        <f t="shared" si="13"/>
        <v/>
      </c>
      <c r="R22" s="48" t="str">
        <f t="shared" si="15"/>
        <v/>
      </c>
      <c r="S22" s="49" t="str">
        <f t="shared" si="16"/>
        <v/>
      </c>
      <c r="T22" s="48" t="str">
        <f t="shared" si="11"/>
        <v/>
      </c>
      <c r="U22" s="52" t="str">
        <f t="shared" si="14"/>
        <v/>
      </c>
      <c r="V22" s="50" t="str">
        <f t="shared" si="12"/>
        <v/>
      </c>
    </row>
    <row r="23" spans="2:22" s="51" customFormat="1" x14ac:dyDescent="0.25">
      <c r="B23" s="43"/>
      <c r="C23" s="44"/>
      <c r="D23" s="45"/>
      <c r="E23" s="45"/>
      <c r="F23" s="46"/>
      <c r="G23" s="45"/>
      <c r="H23" s="45"/>
      <c r="I23" s="46"/>
      <c r="J23" s="46"/>
      <c r="K23" s="39" t="str">
        <f t="shared" si="7"/>
        <v/>
      </c>
      <c r="L23" s="47"/>
      <c r="M23" s="6" t="str">
        <f t="shared" si="10"/>
        <v/>
      </c>
      <c r="N23" s="6" t="str">
        <f t="shared" si="1"/>
        <v/>
      </c>
      <c r="O23" s="48" t="str">
        <f t="shared" si="8"/>
        <v/>
      </c>
      <c r="P23" s="6" t="str">
        <f t="shared" si="3"/>
        <v/>
      </c>
      <c r="Q23" s="48" t="str">
        <f t="shared" si="13"/>
        <v/>
      </c>
      <c r="R23" s="48" t="str">
        <f t="shared" si="15"/>
        <v/>
      </c>
      <c r="S23" s="49" t="str">
        <f t="shared" si="16"/>
        <v/>
      </c>
      <c r="T23" s="48" t="str">
        <f t="shared" si="11"/>
        <v/>
      </c>
      <c r="U23" s="52" t="str">
        <f t="shared" si="14"/>
        <v/>
      </c>
      <c r="V23" s="50" t="str">
        <f t="shared" si="12"/>
        <v/>
      </c>
    </row>
    <row r="24" spans="2:22" s="51" customFormat="1" x14ac:dyDescent="0.25">
      <c r="B24" s="43"/>
      <c r="C24" s="44"/>
      <c r="D24" s="45"/>
      <c r="E24" s="45"/>
      <c r="F24" s="46"/>
      <c r="G24" s="45"/>
      <c r="H24" s="45"/>
      <c r="I24" s="46"/>
      <c r="J24" s="46"/>
      <c r="K24" s="39" t="str">
        <f t="shared" si="7"/>
        <v/>
      </c>
      <c r="L24" s="47"/>
      <c r="M24" s="6" t="str">
        <f t="shared" si="10"/>
        <v/>
      </c>
      <c r="N24" s="6" t="str">
        <f t="shared" si="1"/>
        <v/>
      </c>
      <c r="O24" s="48" t="str">
        <f t="shared" si="8"/>
        <v/>
      </c>
      <c r="P24" s="6" t="str">
        <f t="shared" si="3"/>
        <v/>
      </c>
      <c r="Q24" s="48" t="str">
        <f t="shared" si="13"/>
        <v/>
      </c>
      <c r="R24" s="48" t="str">
        <f t="shared" si="15"/>
        <v/>
      </c>
      <c r="S24" s="49" t="str">
        <f t="shared" si="16"/>
        <v/>
      </c>
      <c r="T24" s="48" t="str">
        <f t="shared" si="11"/>
        <v/>
      </c>
      <c r="U24" s="52" t="str">
        <f t="shared" si="14"/>
        <v/>
      </c>
      <c r="V24" s="50" t="str">
        <f t="shared" si="12"/>
        <v/>
      </c>
    </row>
    <row r="25" spans="2:22" s="51" customFormat="1" x14ac:dyDescent="0.25">
      <c r="B25" s="43"/>
      <c r="C25" s="44"/>
      <c r="D25" s="45"/>
      <c r="E25" s="45"/>
      <c r="F25" s="46"/>
      <c r="G25" s="45"/>
      <c r="H25" s="45"/>
      <c r="I25" s="46"/>
      <c r="J25" s="46"/>
      <c r="K25" s="39" t="str">
        <f t="shared" si="7"/>
        <v/>
      </c>
      <c r="L25" s="47"/>
      <c r="M25" s="6" t="str">
        <f t="shared" si="10"/>
        <v/>
      </c>
      <c r="N25" s="6" t="str">
        <f t="shared" si="1"/>
        <v/>
      </c>
      <c r="O25" s="48" t="str">
        <f t="shared" si="8"/>
        <v/>
      </c>
      <c r="P25" s="6" t="str">
        <f t="shared" si="3"/>
        <v/>
      </c>
      <c r="Q25" s="48" t="str">
        <f t="shared" si="13"/>
        <v/>
      </c>
      <c r="R25" s="48" t="str">
        <f t="shared" si="15"/>
        <v/>
      </c>
      <c r="S25" s="49" t="str">
        <f t="shared" si="16"/>
        <v/>
      </c>
      <c r="T25" s="48" t="str">
        <f t="shared" si="11"/>
        <v/>
      </c>
      <c r="U25" s="52" t="str">
        <f t="shared" si="14"/>
        <v/>
      </c>
      <c r="V25" s="50" t="str">
        <f t="shared" si="12"/>
        <v/>
      </c>
    </row>
    <row r="26" spans="2:22" s="51" customFormat="1" x14ac:dyDescent="0.25">
      <c r="B26" s="43"/>
      <c r="C26" s="44"/>
      <c r="D26" s="45"/>
      <c r="E26" s="45"/>
      <c r="F26" s="46"/>
      <c r="G26" s="45"/>
      <c r="H26" s="45"/>
      <c r="I26" s="46"/>
      <c r="J26" s="46"/>
      <c r="K26" s="39" t="str">
        <f t="shared" si="7"/>
        <v/>
      </c>
      <c r="L26" s="47"/>
      <c r="M26" s="6" t="str">
        <f t="shared" si="10"/>
        <v/>
      </c>
      <c r="N26" s="6" t="str">
        <f t="shared" si="1"/>
        <v/>
      </c>
      <c r="O26" s="48" t="str">
        <f t="shared" si="8"/>
        <v/>
      </c>
      <c r="P26" s="6" t="str">
        <f t="shared" si="3"/>
        <v/>
      </c>
      <c r="Q26" s="48" t="str">
        <f t="shared" si="13"/>
        <v/>
      </c>
      <c r="R26" s="48" t="str">
        <f t="shared" si="15"/>
        <v/>
      </c>
      <c r="S26" s="49" t="str">
        <f t="shared" si="16"/>
        <v/>
      </c>
      <c r="T26" s="48" t="str">
        <f t="shared" si="11"/>
        <v/>
      </c>
      <c r="U26" s="52" t="str">
        <f t="shared" si="14"/>
        <v/>
      </c>
      <c r="V26" s="50" t="str">
        <f t="shared" si="12"/>
        <v/>
      </c>
    </row>
    <row r="27" spans="2:22" s="51" customFormat="1" x14ac:dyDescent="0.25">
      <c r="B27" s="43"/>
      <c r="C27" s="44"/>
      <c r="D27" s="45"/>
      <c r="E27" s="45"/>
      <c r="F27" s="46"/>
      <c r="G27" s="45"/>
      <c r="H27" s="45"/>
      <c r="I27" s="46"/>
      <c r="J27" s="46"/>
      <c r="K27" s="39" t="str">
        <f t="shared" si="7"/>
        <v/>
      </c>
      <c r="L27" s="47"/>
      <c r="M27" s="6" t="str">
        <f t="shared" si="10"/>
        <v/>
      </c>
      <c r="N27" s="6" t="str">
        <f t="shared" si="1"/>
        <v/>
      </c>
      <c r="O27" s="48" t="str">
        <f t="shared" si="8"/>
        <v/>
      </c>
      <c r="P27" s="6" t="str">
        <f t="shared" si="3"/>
        <v/>
      </c>
      <c r="Q27" s="48" t="str">
        <f t="shared" si="13"/>
        <v/>
      </c>
      <c r="R27" s="48" t="str">
        <f t="shared" si="15"/>
        <v/>
      </c>
      <c r="S27" s="49" t="str">
        <f t="shared" si="16"/>
        <v/>
      </c>
      <c r="T27" s="48" t="str">
        <f t="shared" si="11"/>
        <v/>
      </c>
      <c r="U27" s="52" t="str">
        <f t="shared" si="14"/>
        <v/>
      </c>
      <c r="V27" s="50" t="str">
        <f t="shared" si="12"/>
        <v/>
      </c>
    </row>
    <row r="28" spans="2:22" s="51" customFormat="1" x14ac:dyDescent="0.25">
      <c r="B28" s="43"/>
      <c r="C28" s="44"/>
      <c r="D28" s="45"/>
      <c r="E28" s="45"/>
      <c r="F28" s="46"/>
      <c r="G28" s="45"/>
      <c r="H28" s="45"/>
      <c r="I28" s="46"/>
      <c r="J28" s="46"/>
      <c r="K28" s="39" t="str">
        <f t="shared" si="7"/>
        <v/>
      </c>
      <c r="L28" s="47"/>
      <c r="M28" s="6" t="str">
        <f t="shared" si="10"/>
        <v/>
      </c>
      <c r="N28" s="6" t="str">
        <f t="shared" si="1"/>
        <v/>
      </c>
      <c r="O28" s="48" t="str">
        <f t="shared" si="8"/>
        <v/>
      </c>
      <c r="P28" s="6" t="str">
        <f t="shared" si="3"/>
        <v/>
      </c>
      <c r="Q28" s="48" t="str">
        <f t="shared" si="13"/>
        <v/>
      </c>
      <c r="R28" s="48" t="str">
        <f t="shared" si="15"/>
        <v/>
      </c>
      <c r="S28" s="49" t="str">
        <f t="shared" si="16"/>
        <v/>
      </c>
      <c r="T28" s="48" t="str">
        <f t="shared" si="11"/>
        <v/>
      </c>
      <c r="U28" s="52" t="str">
        <f t="shared" si="14"/>
        <v/>
      </c>
      <c r="V28" s="50" t="str">
        <f t="shared" si="12"/>
        <v/>
      </c>
    </row>
    <row r="29" spans="2:22" s="51" customFormat="1" x14ac:dyDescent="0.25">
      <c r="B29" s="43"/>
      <c r="C29" s="44"/>
      <c r="D29" s="45"/>
      <c r="E29" s="45"/>
      <c r="F29" s="46"/>
      <c r="G29" s="45"/>
      <c r="H29" s="45"/>
      <c r="I29" s="46"/>
      <c r="J29" s="46"/>
      <c r="K29" s="39" t="str">
        <f t="shared" si="7"/>
        <v/>
      </c>
      <c r="L29" s="47"/>
      <c r="M29" s="6" t="str">
        <f t="shared" si="10"/>
        <v/>
      </c>
      <c r="N29" s="6" t="str">
        <f t="shared" si="1"/>
        <v/>
      </c>
      <c r="O29" s="48" t="str">
        <f t="shared" si="8"/>
        <v/>
      </c>
      <c r="P29" s="6" t="str">
        <f t="shared" si="3"/>
        <v/>
      </c>
      <c r="Q29" s="48" t="str">
        <f t="shared" si="13"/>
        <v/>
      </c>
      <c r="R29" s="48" t="str">
        <f t="shared" si="15"/>
        <v/>
      </c>
      <c r="S29" s="49" t="str">
        <f t="shared" si="16"/>
        <v/>
      </c>
      <c r="T29" s="48" t="str">
        <f t="shared" si="11"/>
        <v/>
      </c>
      <c r="U29" s="52" t="str">
        <f t="shared" si="14"/>
        <v/>
      </c>
      <c r="V29" s="50" t="str">
        <f t="shared" si="12"/>
        <v/>
      </c>
    </row>
    <row r="30" spans="2:22" s="51" customFormat="1" x14ac:dyDescent="0.25">
      <c r="B30" s="43"/>
      <c r="C30" s="44"/>
      <c r="D30" s="45"/>
      <c r="E30" s="45"/>
      <c r="F30" s="46"/>
      <c r="G30" s="45"/>
      <c r="H30" s="45"/>
      <c r="I30" s="46"/>
      <c r="J30" s="46"/>
      <c r="K30" s="39" t="str">
        <f t="shared" si="7"/>
        <v/>
      </c>
      <c r="L30" s="47"/>
      <c r="M30" s="6" t="str">
        <f t="shared" si="10"/>
        <v/>
      </c>
      <c r="N30" s="6" t="str">
        <f t="shared" si="1"/>
        <v/>
      </c>
      <c r="O30" s="48" t="str">
        <f t="shared" si="8"/>
        <v/>
      </c>
      <c r="P30" s="6" t="str">
        <f t="shared" si="3"/>
        <v/>
      </c>
      <c r="Q30" s="48" t="str">
        <f t="shared" si="13"/>
        <v/>
      </c>
      <c r="R30" s="48" t="str">
        <f t="shared" si="15"/>
        <v/>
      </c>
      <c r="S30" s="49" t="str">
        <f t="shared" si="16"/>
        <v/>
      </c>
      <c r="T30" s="48" t="str">
        <f t="shared" si="11"/>
        <v/>
      </c>
      <c r="U30" s="52" t="str">
        <f t="shared" si="14"/>
        <v/>
      </c>
      <c r="V30" s="50" t="str">
        <f t="shared" si="12"/>
        <v/>
      </c>
    </row>
    <row r="31" spans="2:22" s="51" customFormat="1" x14ac:dyDescent="0.25">
      <c r="B31" s="43"/>
      <c r="C31" s="44"/>
      <c r="D31" s="45"/>
      <c r="E31" s="45"/>
      <c r="F31" s="46"/>
      <c r="G31" s="45"/>
      <c r="H31" s="45"/>
      <c r="I31" s="46"/>
      <c r="J31" s="46"/>
      <c r="K31" s="39" t="str">
        <f t="shared" si="7"/>
        <v/>
      </c>
      <c r="L31" s="47"/>
      <c r="M31" s="6" t="str">
        <f t="shared" si="10"/>
        <v/>
      </c>
      <c r="N31" s="6" t="str">
        <f t="shared" si="1"/>
        <v/>
      </c>
      <c r="O31" s="48" t="str">
        <f t="shared" si="8"/>
        <v/>
      </c>
      <c r="P31" s="6" t="str">
        <f t="shared" si="3"/>
        <v/>
      </c>
      <c r="Q31" s="48" t="str">
        <f t="shared" si="13"/>
        <v/>
      </c>
      <c r="R31" s="48" t="str">
        <f t="shared" si="15"/>
        <v/>
      </c>
      <c r="S31" s="49" t="str">
        <f t="shared" si="16"/>
        <v/>
      </c>
      <c r="T31" s="48" t="str">
        <f t="shared" si="11"/>
        <v/>
      </c>
      <c r="U31" s="52" t="str">
        <f t="shared" si="14"/>
        <v/>
      </c>
      <c r="V31" s="50" t="str">
        <f t="shared" si="12"/>
        <v/>
      </c>
    </row>
    <row r="32" spans="2:22" s="51" customFormat="1" x14ac:dyDescent="0.25">
      <c r="B32" s="43"/>
      <c r="C32" s="44"/>
      <c r="D32" s="45"/>
      <c r="E32" s="45"/>
      <c r="F32" s="46"/>
      <c r="G32" s="45"/>
      <c r="H32" s="45"/>
      <c r="I32" s="46"/>
      <c r="J32" s="46"/>
      <c r="K32" s="39" t="str">
        <f t="shared" si="7"/>
        <v/>
      </c>
      <c r="L32" s="47"/>
      <c r="M32" s="6" t="str">
        <f t="shared" si="10"/>
        <v/>
      </c>
      <c r="N32" s="6" t="str">
        <f t="shared" si="1"/>
        <v/>
      </c>
      <c r="O32" s="48" t="str">
        <f t="shared" si="8"/>
        <v/>
      </c>
      <c r="P32" s="6" t="str">
        <f t="shared" si="3"/>
        <v/>
      </c>
      <c r="Q32" s="48" t="str">
        <f t="shared" si="13"/>
        <v/>
      </c>
      <c r="R32" s="48" t="str">
        <f t="shared" si="15"/>
        <v/>
      </c>
      <c r="S32" s="49" t="str">
        <f t="shared" si="16"/>
        <v/>
      </c>
      <c r="T32" s="48" t="str">
        <f t="shared" si="11"/>
        <v/>
      </c>
      <c r="U32" s="52" t="str">
        <f t="shared" si="14"/>
        <v/>
      </c>
      <c r="V32" s="50" t="str">
        <f t="shared" si="12"/>
        <v/>
      </c>
    </row>
    <row r="33" spans="2:22" s="51" customFormat="1" x14ac:dyDescent="0.25">
      <c r="B33" s="43"/>
      <c r="C33" s="44"/>
      <c r="D33" s="45"/>
      <c r="E33" s="45"/>
      <c r="F33" s="46"/>
      <c r="G33" s="45"/>
      <c r="H33" s="45"/>
      <c r="I33" s="46"/>
      <c r="J33" s="46"/>
      <c r="K33" s="39" t="str">
        <f t="shared" si="7"/>
        <v/>
      </c>
      <c r="L33" s="47"/>
      <c r="M33" s="6" t="str">
        <f t="shared" si="10"/>
        <v/>
      </c>
      <c r="N33" s="6" t="str">
        <f t="shared" si="1"/>
        <v/>
      </c>
      <c r="O33" s="48" t="str">
        <f t="shared" si="8"/>
        <v/>
      </c>
      <c r="P33" s="6" t="str">
        <f t="shared" si="3"/>
        <v/>
      </c>
      <c r="Q33" s="48" t="str">
        <f t="shared" si="13"/>
        <v/>
      </c>
      <c r="R33" s="48" t="str">
        <f t="shared" si="15"/>
        <v/>
      </c>
      <c r="S33" s="49" t="str">
        <f t="shared" si="16"/>
        <v/>
      </c>
      <c r="T33" s="48" t="str">
        <f t="shared" si="11"/>
        <v/>
      </c>
      <c r="U33" s="52" t="str">
        <f t="shared" si="14"/>
        <v/>
      </c>
      <c r="V33" s="50" t="str">
        <f t="shared" si="12"/>
        <v/>
      </c>
    </row>
    <row r="34" spans="2:22" s="51" customFormat="1" x14ac:dyDescent="0.25">
      <c r="B34" s="43"/>
      <c r="C34" s="44"/>
      <c r="D34" s="45"/>
      <c r="E34" s="45"/>
      <c r="F34" s="46"/>
      <c r="G34" s="45"/>
      <c r="H34" s="45"/>
      <c r="I34" s="46"/>
      <c r="J34" s="46"/>
      <c r="K34" s="39" t="str">
        <f t="shared" si="7"/>
        <v/>
      </c>
      <c r="L34" s="47"/>
      <c r="M34" s="6" t="str">
        <f t="shared" si="10"/>
        <v/>
      </c>
      <c r="N34" s="6" t="str">
        <f t="shared" si="1"/>
        <v/>
      </c>
      <c r="O34" s="48" t="str">
        <f t="shared" si="8"/>
        <v/>
      </c>
      <c r="P34" s="6" t="str">
        <f t="shared" si="3"/>
        <v/>
      </c>
      <c r="Q34" s="48" t="str">
        <f t="shared" si="13"/>
        <v/>
      </c>
      <c r="R34" s="48" t="str">
        <f t="shared" si="15"/>
        <v/>
      </c>
      <c r="S34" s="49" t="str">
        <f t="shared" si="16"/>
        <v/>
      </c>
      <c r="T34" s="48" t="str">
        <f t="shared" si="11"/>
        <v/>
      </c>
      <c r="U34" s="52" t="str">
        <f t="shared" si="14"/>
        <v/>
      </c>
      <c r="V34" s="50" t="str">
        <f t="shared" si="12"/>
        <v/>
      </c>
    </row>
    <row r="35" spans="2:22" s="51" customFormat="1" x14ac:dyDescent="0.25">
      <c r="B35" s="43"/>
      <c r="C35" s="44"/>
      <c r="D35" s="45"/>
      <c r="E35" s="45"/>
      <c r="F35" s="46"/>
      <c r="G35" s="45"/>
      <c r="H35" s="45"/>
      <c r="I35" s="46"/>
      <c r="J35" s="46"/>
      <c r="K35" s="39" t="str">
        <f t="shared" si="7"/>
        <v/>
      </c>
      <c r="L35" s="47"/>
      <c r="M35" s="6" t="str">
        <f t="shared" si="10"/>
        <v/>
      </c>
      <c r="N35" s="6" t="str">
        <f t="shared" si="1"/>
        <v/>
      </c>
      <c r="O35" s="48" t="str">
        <f t="shared" si="8"/>
        <v/>
      </c>
      <c r="P35" s="6" t="str">
        <f t="shared" si="3"/>
        <v/>
      </c>
      <c r="Q35" s="48" t="str">
        <f t="shared" si="13"/>
        <v/>
      </c>
      <c r="R35" s="48" t="str">
        <f t="shared" si="15"/>
        <v/>
      </c>
      <c r="S35" s="49" t="str">
        <f t="shared" si="16"/>
        <v/>
      </c>
      <c r="T35" s="48" t="str">
        <f t="shared" si="11"/>
        <v/>
      </c>
      <c r="U35" s="52" t="str">
        <f t="shared" si="14"/>
        <v/>
      </c>
      <c r="V35" s="50" t="str">
        <f t="shared" si="12"/>
        <v/>
      </c>
    </row>
    <row r="36" spans="2:22" s="51" customFormat="1" x14ac:dyDescent="0.25">
      <c r="B36" s="43"/>
      <c r="C36" s="44"/>
      <c r="D36" s="45"/>
      <c r="E36" s="45"/>
      <c r="F36" s="46"/>
      <c r="G36" s="45"/>
      <c r="H36" s="45"/>
      <c r="I36" s="46"/>
      <c r="J36" s="46"/>
      <c r="K36" s="39" t="str">
        <f t="shared" si="7"/>
        <v/>
      </c>
      <c r="L36" s="47"/>
      <c r="M36" s="6" t="str">
        <f t="shared" si="10"/>
        <v/>
      </c>
      <c r="N36" s="6" t="str">
        <f t="shared" si="1"/>
        <v/>
      </c>
      <c r="O36" s="48" t="str">
        <f t="shared" si="8"/>
        <v/>
      </c>
      <c r="P36" s="6" t="str">
        <f t="shared" si="3"/>
        <v/>
      </c>
      <c r="Q36" s="48" t="str">
        <f t="shared" si="13"/>
        <v/>
      </c>
      <c r="R36" s="48" t="str">
        <f t="shared" si="15"/>
        <v/>
      </c>
      <c r="S36" s="49" t="str">
        <f t="shared" si="16"/>
        <v/>
      </c>
      <c r="T36" s="48" t="str">
        <f t="shared" si="11"/>
        <v/>
      </c>
      <c r="U36" s="52" t="str">
        <f t="shared" si="14"/>
        <v/>
      </c>
      <c r="V36" s="50" t="str">
        <f t="shared" si="12"/>
        <v/>
      </c>
    </row>
    <row r="37" spans="2:22" s="51" customFormat="1" x14ac:dyDescent="0.25">
      <c r="B37" s="43"/>
      <c r="C37" s="44"/>
      <c r="D37" s="45"/>
      <c r="E37" s="45"/>
      <c r="F37" s="46"/>
      <c r="G37" s="45"/>
      <c r="H37" s="45"/>
      <c r="I37" s="46"/>
      <c r="J37" s="46"/>
      <c r="K37" s="39" t="str">
        <f t="shared" si="7"/>
        <v/>
      </c>
      <c r="L37" s="47"/>
      <c r="M37" s="6" t="str">
        <f t="shared" si="10"/>
        <v/>
      </c>
      <c r="N37" s="6" t="str">
        <f t="shared" si="1"/>
        <v/>
      </c>
      <c r="O37" s="48" t="str">
        <f t="shared" si="8"/>
        <v/>
      </c>
      <c r="P37" s="6" t="str">
        <f t="shared" si="3"/>
        <v/>
      </c>
      <c r="Q37" s="48" t="str">
        <f t="shared" si="13"/>
        <v/>
      </c>
      <c r="R37" s="48" t="str">
        <f t="shared" si="15"/>
        <v/>
      </c>
      <c r="S37" s="49" t="str">
        <f t="shared" si="16"/>
        <v/>
      </c>
      <c r="T37" s="48" t="str">
        <f t="shared" si="11"/>
        <v/>
      </c>
      <c r="U37" s="52" t="str">
        <f t="shared" si="14"/>
        <v/>
      </c>
      <c r="V37" s="50" t="str">
        <f t="shared" si="12"/>
        <v/>
      </c>
    </row>
    <row r="38" spans="2:22" s="51" customFormat="1" x14ac:dyDescent="0.25">
      <c r="B38" s="43"/>
      <c r="C38" s="44"/>
      <c r="D38" s="45"/>
      <c r="E38" s="45"/>
      <c r="F38" s="46"/>
      <c r="G38" s="45"/>
      <c r="H38" s="45"/>
      <c r="I38" s="46"/>
      <c r="J38" s="46"/>
      <c r="K38" s="39" t="str">
        <f t="shared" si="7"/>
        <v/>
      </c>
      <c r="L38" s="47"/>
      <c r="M38" s="6" t="str">
        <f t="shared" si="10"/>
        <v/>
      </c>
      <c r="N38" s="6" t="str">
        <f t="shared" si="1"/>
        <v/>
      </c>
      <c r="O38" s="48" t="str">
        <f t="shared" si="8"/>
        <v/>
      </c>
      <c r="P38" s="6" t="str">
        <f t="shared" si="3"/>
        <v/>
      </c>
      <c r="Q38" s="48" t="str">
        <f t="shared" si="13"/>
        <v/>
      </c>
      <c r="R38" s="48" t="str">
        <f t="shared" si="15"/>
        <v/>
      </c>
      <c r="S38" s="49" t="str">
        <f t="shared" si="16"/>
        <v/>
      </c>
      <c r="T38" s="48" t="str">
        <f t="shared" si="11"/>
        <v/>
      </c>
      <c r="U38" s="52" t="str">
        <f t="shared" si="14"/>
        <v/>
      </c>
      <c r="V38" s="50" t="str">
        <f t="shared" si="12"/>
        <v/>
      </c>
    </row>
    <row r="39" spans="2:22" s="51" customFormat="1" x14ac:dyDescent="0.25">
      <c r="B39" s="43"/>
      <c r="C39" s="44"/>
      <c r="D39" s="45"/>
      <c r="E39" s="45"/>
      <c r="F39" s="46"/>
      <c r="G39" s="45"/>
      <c r="H39" s="45"/>
      <c r="I39" s="46"/>
      <c r="J39" s="46"/>
      <c r="K39" s="39" t="str">
        <f t="shared" si="7"/>
        <v/>
      </c>
      <c r="L39" s="47"/>
      <c r="M39" s="6" t="str">
        <f t="shared" si="10"/>
        <v/>
      </c>
      <c r="N39" s="6" t="str">
        <f t="shared" si="1"/>
        <v/>
      </c>
      <c r="O39" s="48" t="str">
        <f t="shared" si="8"/>
        <v/>
      </c>
      <c r="P39" s="6" t="str">
        <f t="shared" si="3"/>
        <v/>
      </c>
      <c r="Q39" s="48" t="str">
        <f t="shared" si="13"/>
        <v/>
      </c>
      <c r="R39" s="48" t="str">
        <f t="shared" si="15"/>
        <v/>
      </c>
      <c r="S39" s="49" t="str">
        <f t="shared" si="16"/>
        <v/>
      </c>
      <c r="T39" s="48" t="str">
        <f t="shared" si="11"/>
        <v/>
      </c>
      <c r="U39" s="52" t="str">
        <f t="shared" si="14"/>
        <v/>
      </c>
      <c r="V39" s="50" t="str">
        <f t="shared" si="12"/>
        <v/>
      </c>
    </row>
    <row r="40" spans="2:22" s="51" customFormat="1" x14ac:dyDescent="0.25">
      <c r="B40" s="43"/>
      <c r="C40" s="44"/>
      <c r="D40" s="45"/>
      <c r="E40" s="45"/>
      <c r="F40" s="46"/>
      <c r="G40" s="45"/>
      <c r="H40" s="45"/>
      <c r="I40" s="46"/>
      <c r="J40" s="46"/>
      <c r="K40" s="39" t="str">
        <f t="shared" si="7"/>
        <v/>
      </c>
      <c r="L40" s="47"/>
      <c r="M40" s="6" t="str">
        <f t="shared" si="10"/>
        <v/>
      </c>
      <c r="N40" s="6" t="str">
        <f t="shared" si="1"/>
        <v/>
      </c>
      <c r="O40" s="48" t="str">
        <f t="shared" si="8"/>
        <v/>
      </c>
      <c r="P40" s="6" t="str">
        <f t="shared" si="3"/>
        <v/>
      </c>
      <c r="Q40" s="48" t="str">
        <f t="shared" si="13"/>
        <v/>
      </c>
      <c r="R40" s="48" t="str">
        <f t="shared" si="15"/>
        <v/>
      </c>
      <c r="S40" s="49" t="str">
        <f t="shared" si="16"/>
        <v/>
      </c>
      <c r="T40" s="48" t="str">
        <f t="shared" si="11"/>
        <v/>
      </c>
      <c r="U40" s="52" t="str">
        <f t="shared" si="14"/>
        <v/>
      </c>
      <c r="V40" s="50" t="str">
        <f t="shared" si="12"/>
        <v/>
      </c>
    </row>
    <row r="41" spans="2:22" s="51" customFormat="1" x14ac:dyDescent="0.25">
      <c r="B41" s="43"/>
      <c r="C41" s="44"/>
      <c r="D41" s="45"/>
      <c r="E41" s="45"/>
      <c r="F41" s="46"/>
      <c r="G41" s="45"/>
      <c r="H41" s="45"/>
      <c r="I41" s="46"/>
      <c r="J41" s="46"/>
      <c r="K41" s="39" t="str">
        <f t="shared" si="7"/>
        <v/>
      </c>
      <c r="L41" s="47"/>
      <c r="M41" s="6" t="str">
        <f t="shared" si="10"/>
        <v/>
      </c>
      <c r="N41" s="6" t="str">
        <f t="shared" si="1"/>
        <v/>
      </c>
      <c r="O41" s="48" t="str">
        <f t="shared" si="8"/>
        <v/>
      </c>
      <c r="P41" s="6" t="str">
        <f t="shared" si="3"/>
        <v/>
      </c>
      <c r="Q41" s="48" t="str">
        <f t="shared" si="13"/>
        <v/>
      </c>
      <c r="R41" s="48" t="str">
        <f t="shared" si="15"/>
        <v/>
      </c>
      <c r="S41" s="49" t="str">
        <f t="shared" si="16"/>
        <v/>
      </c>
      <c r="T41" s="48" t="str">
        <f t="shared" si="11"/>
        <v/>
      </c>
      <c r="U41" s="52" t="str">
        <f t="shared" si="14"/>
        <v/>
      </c>
      <c r="V41" s="50" t="str">
        <f t="shared" si="12"/>
        <v/>
      </c>
    </row>
    <row r="42" spans="2:22" s="51" customFormat="1" x14ac:dyDescent="0.25">
      <c r="B42" s="43"/>
      <c r="C42" s="44"/>
      <c r="D42" s="45"/>
      <c r="E42" s="45"/>
      <c r="F42" s="46"/>
      <c r="G42" s="45"/>
      <c r="H42" s="45"/>
      <c r="I42" s="46"/>
      <c r="J42" s="46"/>
      <c r="K42" s="39" t="str">
        <f t="shared" si="7"/>
        <v/>
      </c>
      <c r="L42" s="47"/>
      <c r="M42" s="6" t="str">
        <f t="shared" si="10"/>
        <v/>
      </c>
      <c r="N42" s="6" t="str">
        <f t="shared" si="1"/>
        <v/>
      </c>
      <c r="O42" s="48" t="str">
        <f t="shared" si="8"/>
        <v/>
      </c>
      <c r="P42" s="6" t="str">
        <f t="shared" si="3"/>
        <v/>
      </c>
      <c r="Q42" s="48" t="str">
        <f t="shared" si="13"/>
        <v/>
      </c>
      <c r="R42" s="48" t="str">
        <f t="shared" si="15"/>
        <v/>
      </c>
      <c r="S42" s="49" t="str">
        <f t="shared" si="16"/>
        <v/>
      </c>
      <c r="T42" s="48" t="str">
        <f t="shared" si="11"/>
        <v/>
      </c>
      <c r="U42" s="52" t="str">
        <f t="shared" si="14"/>
        <v/>
      </c>
      <c r="V42" s="50" t="str">
        <f t="shared" si="12"/>
        <v/>
      </c>
    </row>
    <row r="43" spans="2:22" s="51" customFormat="1" x14ac:dyDescent="0.25">
      <c r="B43" s="43"/>
      <c r="C43" s="44"/>
      <c r="D43" s="45"/>
      <c r="E43" s="45"/>
      <c r="F43" s="46"/>
      <c r="G43" s="45"/>
      <c r="H43" s="45"/>
      <c r="I43" s="46"/>
      <c r="J43" s="46"/>
      <c r="K43" s="39" t="str">
        <f t="shared" si="7"/>
        <v/>
      </c>
      <c r="L43" s="47"/>
      <c r="M43" s="6" t="str">
        <f t="shared" si="10"/>
        <v/>
      </c>
      <c r="N43" s="6" t="str">
        <f t="shared" si="1"/>
        <v/>
      </c>
      <c r="O43" s="48" t="str">
        <f t="shared" si="8"/>
        <v/>
      </c>
      <c r="P43" s="6" t="str">
        <f t="shared" si="3"/>
        <v/>
      </c>
      <c r="Q43" s="48" t="str">
        <f t="shared" si="13"/>
        <v/>
      </c>
      <c r="R43" s="48" t="str">
        <f t="shared" si="15"/>
        <v/>
      </c>
      <c r="S43" s="49" t="str">
        <f t="shared" si="16"/>
        <v/>
      </c>
      <c r="T43" s="48" t="str">
        <f t="shared" si="11"/>
        <v/>
      </c>
      <c r="U43" s="52" t="str">
        <f t="shared" si="14"/>
        <v/>
      </c>
      <c r="V43" s="50" t="str">
        <f t="shared" si="12"/>
        <v/>
      </c>
    </row>
    <row r="44" spans="2:22" s="51" customFormat="1" x14ac:dyDescent="0.25">
      <c r="B44" s="43"/>
      <c r="C44" s="44"/>
      <c r="D44" s="45"/>
      <c r="E44" s="45"/>
      <c r="F44" s="46"/>
      <c r="G44" s="45"/>
      <c r="H44" s="45"/>
      <c r="I44" s="46"/>
      <c r="J44" s="46"/>
      <c r="K44" s="53" t="str">
        <f t="shared" si="7"/>
        <v/>
      </c>
      <c r="L44" s="47"/>
      <c r="M44" s="16" t="str">
        <f t="shared" si="10"/>
        <v/>
      </c>
      <c r="N44" s="16" t="str">
        <f t="shared" si="1"/>
        <v/>
      </c>
      <c r="O44" s="54" t="str">
        <f t="shared" si="8"/>
        <v/>
      </c>
      <c r="P44" s="16" t="str">
        <f t="shared" si="3"/>
        <v/>
      </c>
      <c r="Q44" s="54" t="str">
        <f t="shared" si="13"/>
        <v/>
      </c>
      <c r="R44" s="54" t="str">
        <f t="shared" si="15"/>
        <v/>
      </c>
      <c r="S44" s="55" t="str">
        <f t="shared" si="16"/>
        <v/>
      </c>
      <c r="T44" s="54" t="str">
        <f t="shared" si="11"/>
        <v/>
      </c>
      <c r="U44" s="56" t="str">
        <f t="shared" si="14"/>
        <v/>
      </c>
      <c r="V44" s="57" t="str">
        <f t="shared" si="12"/>
        <v/>
      </c>
    </row>
  </sheetData>
  <sheetProtection algorithmName="SHA-512" hashValue="/9h62Isyjos+IpOs3vXsTWJV7KWfBa/HQkycg1/MRk12UIA5oOVCUElU2sKJzFgp1RCgnmxrBHfr5neh99qxQA==" saltValue="0sEE52PL7GYYhJfONNzikQ==" spinCount="100000" sheet="1" objects="1" scenarios="1"/>
  <mergeCells count="17">
    <mergeCell ref="B2:C2"/>
    <mergeCell ref="B3:J3"/>
    <mergeCell ref="S5:S6"/>
    <mergeCell ref="T5:T6"/>
    <mergeCell ref="U5:U6"/>
    <mergeCell ref="V5:V6"/>
    <mergeCell ref="M5:M6"/>
    <mergeCell ref="N5:N6"/>
    <mergeCell ref="O5:O6"/>
    <mergeCell ref="Q5:Q6"/>
    <mergeCell ref="R5:R6"/>
    <mergeCell ref="B7:C7"/>
    <mergeCell ref="P5:P6"/>
    <mergeCell ref="B5:B6"/>
    <mergeCell ref="C5:C6"/>
    <mergeCell ref="D5:F5"/>
    <mergeCell ref="G5:L5"/>
  </mergeCells>
  <phoneticPr fontId="7" type="noConversion"/>
  <pageMargins left="0.7" right="0.7" top="0.75" bottom="0.75" header="0.3" footer="0.3"/>
  <pageSetup orientation="portrait" r:id="rId1"/>
  <ignoredErrors>
    <ignoredError sqref="P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2505F-0C9B-4415-89AC-07D8963D38C6}">
  <dimension ref="B2:L31"/>
  <sheetViews>
    <sheetView workbookViewId="0"/>
  </sheetViews>
  <sheetFormatPr defaultRowHeight="15" x14ac:dyDescent="0.25"/>
  <cols>
    <col min="1" max="1" width="2.7109375" customWidth="1"/>
    <col min="2" max="2" width="4.28515625" style="2" customWidth="1"/>
    <col min="3" max="3" width="23" customWidth="1"/>
    <col min="4" max="4" width="10.7109375" customWidth="1"/>
    <col min="11" max="11" width="3.42578125" customWidth="1"/>
    <col min="12" max="12" width="76.7109375" customWidth="1"/>
  </cols>
  <sheetData>
    <row r="2" spans="2:12" ht="31.5" customHeight="1" x14ac:dyDescent="0.25">
      <c r="B2" s="75"/>
      <c r="C2" s="75"/>
      <c r="D2" s="75"/>
      <c r="E2" s="76" t="s">
        <v>25</v>
      </c>
      <c r="F2" s="76"/>
      <c r="G2" s="76"/>
      <c r="H2" s="76"/>
      <c r="I2" s="76"/>
      <c r="J2" s="76"/>
      <c r="L2" s="72" t="s">
        <v>54</v>
      </c>
    </row>
    <row r="3" spans="2:12" ht="36.75" customHeight="1" x14ac:dyDescent="0.25">
      <c r="B3" s="77" t="s">
        <v>26</v>
      </c>
      <c r="C3" s="77"/>
      <c r="D3" s="77"/>
      <c r="E3" s="77"/>
      <c r="F3" s="77"/>
      <c r="G3" s="77"/>
      <c r="H3" s="77"/>
      <c r="I3" s="77"/>
      <c r="J3" s="77"/>
      <c r="L3" s="72"/>
    </row>
    <row r="4" spans="2:12" ht="36" customHeight="1" x14ac:dyDescent="0.25">
      <c r="B4" s="2">
        <v>1</v>
      </c>
      <c r="C4" s="73" t="s">
        <v>31</v>
      </c>
      <c r="D4" s="73"/>
      <c r="E4" s="73"/>
      <c r="F4" s="73"/>
      <c r="G4" s="73"/>
      <c r="H4" s="73"/>
      <c r="I4" s="73"/>
      <c r="J4" s="73"/>
      <c r="L4" s="74"/>
    </row>
    <row r="5" spans="2:12" ht="21" customHeight="1" x14ac:dyDescent="0.25">
      <c r="B5" s="2">
        <v>2</v>
      </c>
      <c r="C5" s="73" t="s">
        <v>27</v>
      </c>
      <c r="D5" s="73"/>
      <c r="E5" s="73"/>
      <c r="F5" s="73"/>
      <c r="G5" s="73"/>
      <c r="H5" s="73"/>
      <c r="I5" s="73"/>
      <c r="J5" s="73"/>
      <c r="L5" s="74"/>
    </row>
    <row r="6" spans="2:12" ht="36" customHeight="1" x14ac:dyDescent="0.25">
      <c r="B6" s="2">
        <v>3</v>
      </c>
      <c r="C6" s="73" t="s">
        <v>43</v>
      </c>
      <c r="D6" s="73"/>
      <c r="E6" s="73"/>
      <c r="F6" s="73"/>
      <c r="G6" s="73"/>
      <c r="H6" s="73"/>
      <c r="I6" s="73"/>
      <c r="J6" s="73"/>
      <c r="L6" s="74"/>
    </row>
    <row r="7" spans="2:12" ht="64.5" customHeight="1" x14ac:dyDescent="0.25">
      <c r="B7" s="2">
        <v>4</v>
      </c>
      <c r="C7" s="73" t="s">
        <v>44</v>
      </c>
      <c r="D7" s="73"/>
      <c r="E7" s="73"/>
      <c r="F7" s="73"/>
      <c r="G7" s="73"/>
      <c r="H7" s="73"/>
      <c r="I7" s="73"/>
      <c r="J7" s="73"/>
      <c r="L7" s="74"/>
    </row>
    <row r="8" spans="2:12" ht="36" customHeight="1" x14ac:dyDescent="0.25">
      <c r="B8" s="2">
        <v>5</v>
      </c>
      <c r="C8" s="73" t="s">
        <v>28</v>
      </c>
      <c r="D8" s="73"/>
      <c r="E8" s="73"/>
      <c r="F8" s="73"/>
      <c r="G8" s="73"/>
      <c r="H8" s="73"/>
      <c r="I8" s="73"/>
      <c r="J8" s="73"/>
      <c r="L8" s="74"/>
    </row>
    <row r="9" spans="2:12" ht="36" customHeight="1" x14ac:dyDescent="0.25">
      <c r="B9" s="2">
        <v>6</v>
      </c>
      <c r="C9" s="73" t="s">
        <v>52</v>
      </c>
      <c r="D9" s="73"/>
      <c r="E9" s="73"/>
      <c r="F9" s="73"/>
      <c r="G9" s="73"/>
      <c r="H9" s="73"/>
      <c r="I9" s="73"/>
      <c r="J9" s="73"/>
      <c r="L9" s="74"/>
    </row>
    <row r="10" spans="2:12" ht="36" customHeight="1" x14ac:dyDescent="0.25">
      <c r="B10" s="2">
        <v>7</v>
      </c>
      <c r="C10" s="73" t="s">
        <v>53</v>
      </c>
      <c r="D10" s="73"/>
      <c r="E10" s="73"/>
      <c r="F10" s="73"/>
      <c r="G10" s="73"/>
      <c r="H10" s="73"/>
      <c r="I10" s="73"/>
      <c r="J10" s="73"/>
      <c r="L10" s="74"/>
    </row>
    <row r="11" spans="2:12" ht="36.75" customHeight="1" x14ac:dyDescent="0.25">
      <c r="B11" s="2">
        <v>8</v>
      </c>
      <c r="C11" s="73" t="s">
        <v>29</v>
      </c>
      <c r="D11" s="73"/>
      <c r="E11" s="73"/>
      <c r="F11" s="73"/>
      <c r="G11" s="73"/>
      <c r="H11" s="73"/>
      <c r="I11" s="73"/>
      <c r="J11" s="73"/>
      <c r="L11" s="74"/>
    </row>
    <row r="12" spans="2:12" ht="36" customHeight="1" x14ac:dyDescent="0.25">
      <c r="B12" s="2">
        <v>9</v>
      </c>
      <c r="C12" s="73" t="s">
        <v>30</v>
      </c>
      <c r="D12" s="73"/>
      <c r="E12" s="73"/>
      <c r="F12" s="73"/>
      <c r="G12" s="73"/>
      <c r="H12" s="73"/>
      <c r="I12" s="73"/>
      <c r="J12" s="73"/>
      <c r="L12" s="74"/>
    </row>
    <row r="13" spans="2:12" ht="36" customHeight="1" x14ac:dyDescent="0.25">
      <c r="B13" s="2">
        <v>10</v>
      </c>
      <c r="C13" s="73" t="s">
        <v>32</v>
      </c>
      <c r="D13" s="73"/>
      <c r="E13" s="73"/>
      <c r="F13" s="73"/>
      <c r="G13" s="73"/>
      <c r="H13" s="73"/>
      <c r="I13" s="73"/>
      <c r="J13" s="73"/>
      <c r="L13" s="74"/>
    </row>
    <row r="14" spans="2:12" ht="36.75" customHeight="1" x14ac:dyDescent="0.25">
      <c r="B14" s="2">
        <v>11</v>
      </c>
      <c r="C14" s="73" t="s">
        <v>33</v>
      </c>
      <c r="D14" s="73"/>
      <c r="E14" s="73"/>
      <c r="F14" s="73"/>
      <c r="G14" s="73"/>
      <c r="H14" s="73"/>
      <c r="I14" s="73"/>
      <c r="J14" s="73"/>
      <c r="L14" s="74"/>
    </row>
    <row r="15" spans="2:12" ht="49.5" customHeight="1" x14ac:dyDescent="0.25">
      <c r="B15" s="2">
        <v>12</v>
      </c>
      <c r="C15" s="73" t="s">
        <v>45</v>
      </c>
      <c r="D15" s="73"/>
      <c r="E15" s="73"/>
      <c r="F15" s="73"/>
      <c r="G15" s="73"/>
      <c r="H15" s="73"/>
      <c r="I15" s="73"/>
      <c r="J15" s="73"/>
      <c r="L15" s="74"/>
    </row>
    <row r="16" spans="2:12" ht="21" customHeight="1" x14ac:dyDescent="0.25">
      <c r="B16" s="2">
        <v>13</v>
      </c>
      <c r="C16" s="73" t="s">
        <v>34</v>
      </c>
      <c r="D16" s="73"/>
      <c r="E16" s="73"/>
      <c r="F16" s="73"/>
      <c r="G16" s="73"/>
      <c r="H16" s="73"/>
      <c r="I16" s="73"/>
      <c r="J16" s="73"/>
      <c r="L16" s="74"/>
    </row>
    <row r="17" spans="2:12" ht="36" customHeight="1" x14ac:dyDescent="0.25">
      <c r="B17" s="2">
        <v>14</v>
      </c>
      <c r="C17" s="73" t="s">
        <v>56</v>
      </c>
      <c r="D17" s="73"/>
      <c r="E17" s="73"/>
      <c r="F17" s="73"/>
      <c r="G17" s="73"/>
      <c r="H17" s="73"/>
      <c r="I17" s="73"/>
      <c r="J17" s="73"/>
      <c r="L17" s="74"/>
    </row>
    <row r="18" spans="2:12" ht="36" customHeight="1" x14ac:dyDescent="0.25">
      <c r="B18" s="2">
        <v>15</v>
      </c>
      <c r="C18" s="73" t="s">
        <v>57</v>
      </c>
      <c r="D18" s="73"/>
      <c r="E18" s="73"/>
      <c r="F18" s="73"/>
      <c r="G18" s="73"/>
      <c r="H18" s="73"/>
      <c r="I18" s="73"/>
      <c r="J18" s="73"/>
      <c r="L18" s="74"/>
    </row>
    <row r="19" spans="2:12" ht="6.75" customHeight="1" x14ac:dyDescent="0.25">
      <c r="C19" s="73"/>
      <c r="D19" s="73"/>
      <c r="E19" s="73"/>
      <c r="F19" s="73"/>
      <c r="G19" s="73"/>
      <c r="H19" s="73"/>
      <c r="I19" s="73"/>
      <c r="J19" s="73"/>
      <c r="L19" s="74"/>
    </row>
    <row r="20" spans="2:12" ht="21" customHeight="1" x14ac:dyDescent="0.25">
      <c r="C20" s="78" t="s">
        <v>35</v>
      </c>
      <c r="D20" s="78"/>
      <c r="E20" s="78"/>
      <c r="F20" s="78"/>
      <c r="G20" s="78"/>
      <c r="H20" s="78"/>
      <c r="I20" s="78"/>
      <c r="J20" s="78"/>
      <c r="L20" s="74"/>
    </row>
    <row r="21" spans="2:12" ht="16.5" customHeight="1" x14ac:dyDescent="0.25">
      <c r="C21" s="73" t="s">
        <v>36</v>
      </c>
      <c r="D21" s="73"/>
      <c r="E21" s="73"/>
      <c r="F21" s="73"/>
      <c r="G21" s="73"/>
      <c r="H21" s="73"/>
      <c r="I21" s="73"/>
      <c r="J21" s="73"/>
      <c r="L21" s="1" t="s">
        <v>55</v>
      </c>
    </row>
    <row r="22" spans="2:12" ht="16.5" customHeight="1" x14ac:dyDescent="0.25">
      <c r="C22" s="73" t="s">
        <v>46</v>
      </c>
      <c r="D22" s="73"/>
      <c r="E22" s="73"/>
      <c r="F22" s="73"/>
      <c r="G22" s="73"/>
      <c r="H22" s="73"/>
      <c r="I22" s="73"/>
      <c r="J22" s="73"/>
    </row>
    <row r="23" spans="2:12" ht="32.25" customHeight="1" x14ac:dyDescent="0.25">
      <c r="C23" s="73" t="s">
        <v>37</v>
      </c>
      <c r="D23" s="73"/>
      <c r="E23" s="73"/>
      <c r="F23" s="73"/>
      <c r="G23" s="73"/>
      <c r="H23" s="73"/>
      <c r="I23" s="73"/>
      <c r="J23" s="73"/>
      <c r="L23" s="3" t="s">
        <v>58</v>
      </c>
    </row>
    <row r="24" spans="2:12" ht="48.75" customHeight="1" x14ac:dyDescent="0.25">
      <c r="C24" s="73" t="s">
        <v>38</v>
      </c>
      <c r="D24" s="73"/>
      <c r="E24" s="73"/>
      <c r="F24" s="73"/>
      <c r="G24" s="73"/>
      <c r="H24" s="73"/>
      <c r="I24" s="73"/>
      <c r="J24" s="73"/>
    </row>
    <row r="25" spans="2:12" ht="33" customHeight="1" x14ac:dyDescent="0.25">
      <c r="C25" s="73" t="s">
        <v>39</v>
      </c>
      <c r="D25" s="73"/>
      <c r="E25" s="73"/>
      <c r="F25" s="73"/>
      <c r="G25" s="73"/>
      <c r="H25" s="73"/>
      <c r="I25" s="73"/>
      <c r="J25" s="73"/>
    </row>
    <row r="26" spans="2:12" ht="16.5" customHeight="1" x14ac:dyDescent="0.25">
      <c r="C26" s="73" t="s">
        <v>40</v>
      </c>
      <c r="D26" s="73"/>
      <c r="E26" s="73"/>
      <c r="F26" s="73"/>
      <c r="G26" s="73"/>
      <c r="H26" s="73"/>
      <c r="I26" s="73"/>
      <c r="J26" s="73"/>
    </row>
    <row r="27" spans="2:12" ht="16.5" customHeight="1" x14ac:dyDescent="0.25">
      <c r="C27" s="73" t="s">
        <v>41</v>
      </c>
      <c r="D27" s="73"/>
      <c r="E27" s="73"/>
      <c r="F27" s="73"/>
      <c r="G27" s="73"/>
      <c r="H27" s="73"/>
      <c r="I27" s="73"/>
      <c r="J27" s="73"/>
    </row>
    <row r="28" spans="2:12" ht="16.5" customHeight="1" x14ac:dyDescent="0.25">
      <c r="C28" s="73" t="s">
        <v>50</v>
      </c>
      <c r="D28" s="73"/>
      <c r="E28" s="73"/>
      <c r="F28" s="73"/>
      <c r="G28" s="73"/>
      <c r="H28" s="73"/>
      <c r="I28" s="73"/>
      <c r="J28" s="73"/>
    </row>
    <row r="29" spans="2:12" ht="16.5" customHeight="1" x14ac:dyDescent="0.25">
      <c r="C29" s="73" t="s">
        <v>59</v>
      </c>
      <c r="D29" s="73"/>
      <c r="E29" s="73"/>
      <c r="F29" s="73"/>
      <c r="G29" s="73"/>
      <c r="H29" s="73"/>
      <c r="I29" s="73"/>
      <c r="J29" s="73"/>
    </row>
    <row r="30" spans="2:12" ht="16.5" customHeight="1" x14ac:dyDescent="0.25">
      <c r="C30" s="73" t="s">
        <v>51</v>
      </c>
      <c r="D30" s="73"/>
      <c r="E30" s="73"/>
      <c r="F30" s="73"/>
      <c r="G30" s="73"/>
      <c r="H30" s="73"/>
      <c r="I30" s="73"/>
      <c r="J30" s="73"/>
    </row>
    <row r="31" spans="2:12" ht="16.5" customHeight="1" x14ac:dyDescent="0.25">
      <c r="C31" s="73" t="s">
        <v>42</v>
      </c>
      <c r="D31" s="73"/>
      <c r="E31" s="73"/>
      <c r="F31" s="73"/>
      <c r="G31" s="73"/>
      <c r="H31" s="73"/>
      <c r="I31" s="73"/>
      <c r="J31" s="73"/>
    </row>
  </sheetData>
  <sheetProtection algorithmName="SHA-512" hashValue="+KWp0Lpu+yXlAxlj9grT1MCiqDWq/8jBAE/hBCWDBw/VMfne6jUoqNyU3RLGlCewG3wMkbP39vXCyRI1Z7TN5A==" saltValue="5LJk8GFZFtRZAyy5LA/PlQ==" spinCount="100000" sheet="1" objects="1" scenarios="1"/>
  <mergeCells count="33">
    <mergeCell ref="C28:J28"/>
    <mergeCell ref="C23:J23"/>
    <mergeCell ref="C24:J24"/>
    <mergeCell ref="C25:J25"/>
    <mergeCell ref="C26:J26"/>
    <mergeCell ref="C27:J27"/>
    <mergeCell ref="C19:J19"/>
    <mergeCell ref="C20:J20"/>
    <mergeCell ref="C21:J21"/>
    <mergeCell ref="C15:J15"/>
    <mergeCell ref="C16:J16"/>
    <mergeCell ref="C6:J6"/>
    <mergeCell ref="C7:J7"/>
    <mergeCell ref="C8:J8"/>
    <mergeCell ref="C9:J9"/>
    <mergeCell ref="C10:J10"/>
    <mergeCell ref="C11:J11"/>
    <mergeCell ref="L2:L3"/>
    <mergeCell ref="C30:J30"/>
    <mergeCell ref="C31:J31"/>
    <mergeCell ref="C17:J17"/>
    <mergeCell ref="C18:J18"/>
    <mergeCell ref="L4:L20"/>
    <mergeCell ref="B2:D2"/>
    <mergeCell ref="E2:J2"/>
    <mergeCell ref="B3:J3"/>
    <mergeCell ref="C4:J4"/>
    <mergeCell ref="C29:J29"/>
    <mergeCell ref="C22:J22"/>
    <mergeCell ref="C12:J12"/>
    <mergeCell ref="C5:J5"/>
    <mergeCell ref="C13:J13"/>
    <mergeCell ref="C14:J1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Instructions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Mosaic</dc:creator>
  <cp:lastModifiedBy>Patrick Weaver</cp:lastModifiedBy>
  <dcterms:created xsi:type="dcterms:W3CDTF">2022-02-16T23:50:35Z</dcterms:created>
  <dcterms:modified xsi:type="dcterms:W3CDTF">2022-02-19T04:33:53Z</dcterms:modified>
</cp:coreProperties>
</file>